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純子\Desktop\"/>
    </mc:Choice>
  </mc:AlternateContent>
  <xr:revisionPtr revIDLastSave="0" documentId="8_{445E268D-D308-4820-A17C-2936177ED7AF}" xr6:coauthVersionLast="45" xr6:coauthVersionMax="45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Sheet1" sheetId="34" r:id="rId5"/>
    <sheet name="画像" sheetId="26" r:id="rId6"/>
    <sheet name="気づき" sheetId="9" r:id="rId7"/>
    <sheet name="検証終了通貨" sheetId="10" r:id="rId8"/>
    <sheet name="テンプレ" sheetId="17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4" i="31" l="1"/>
  <c r="R53" i="31"/>
  <c r="K53" i="32"/>
  <c r="M50" i="31"/>
  <c r="K34" i="33" l="1"/>
  <c r="C18" i="33"/>
  <c r="R13" i="33"/>
  <c r="T11" i="33"/>
  <c r="K18" i="32" l="1"/>
  <c r="K17" i="32"/>
  <c r="K16" i="32"/>
  <c r="K15" i="32"/>
  <c r="K14" i="32"/>
  <c r="K13" i="32"/>
  <c r="K12" i="32"/>
  <c r="K11" i="32"/>
  <c r="K10" i="32"/>
  <c r="R10" i="31"/>
  <c r="K18" i="31"/>
  <c r="M18" i="31" s="1"/>
  <c r="K17" i="31"/>
  <c r="K16" i="31"/>
  <c r="M16" i="31" s="1"/>
  <c r="K15" i="31"/>
  <c r="K14" i="31"/>
  <c r="K13" i="31"/>
  <c r="M13" i="31" s="1"/>
  <c r="K12" i="31"/>
  <c r="K11" i="31"/>
  <c r="K10" i="31"/>
  <c r="M17" i="31"/>
  <c r="M15" i="31"/>
  <c r="M14" i="31"/>
  <c r="M12" i="31"/>
  <c r="M11" i="31"/>
  <c r="K9" i="31"/>
  <c r="K99" i="31"/>
  <c r="K9" i="32"/>
  <c r="K108" i="33" l="1"/>
  <c r="K107" i="33"/>
  <c r="K106" i="33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7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9" i="33"/>
  <c r="L4" i="31" l="1"/>
  <c r="L4" i="32"/>
  <c r="V108" i="33"/>
  <c r="T108" i="33"/>
  <c r="W108" i="33" s="1"/>
  <c r="R108" i="33"/>
  <c r="AA108" i="33" s="1"/>
  <c r="M108" i="33"/>
  <c r="V107" i="33"/>
  <c r="T107" i="33"/>
  <c r="W107" i="33"/>
  <c r="R107" i="33"/>
  <c r="C108" i="33" s="1"/>
  <c r="M107" i="33"/>
  <c r="V106" i="33"/>
  <c r="T106" i="33"/>
  <c r="W106" i="33" s="1"/>
  <c r="R106" i="33"/>
  <c r="C107" i="33" s="1"/>
  <c r="M106" i="33"/>
  <c r="V105" i="33"/>
  <c r="T105" i="33"/>
  <c r="W105" i="33" s="1"/>
  <c r="R105" i="33"/>
  <c r="C106" i="33" s="1"/>
  <c r="M105" i="33"/>
  <c r="V104" i="33"/>
  <c r="T104" i="33"/>
  <c r="W104" i="33" s="1"/>
  <c r="R104" i="33"/>
  <c r="C105" i="33" s="1"/>
  <c r="M104" i="33"/>
  <c r="V103" i="33"/>
  <c r="T103" i="33"/>
  <c r="W103" i="33" s="1"/>
  <c r="R103" i="33"/>
  <c r="C104" i="33" s="1"/>
  <c r="M103" i="33"/>
  <c r="V102" i="33"/>
  <c r="T102" i="33"/>
  <c r="W102" i="33" s="1"/>
  <c r="R102" i="33"/>
  <c r="C103" i="33" s="1"/>
  <c r="M102" i="33"/>
  <c r="V101" i="33"/>
  <c r="T101" i="33"/>
  <c r="W101" i="33" s="1"/>
  <c r="R101" i="33"/>
  <c r="C102" i="33" s="1"/>
  <c r="M101" i="33"/>
  <c r="V100" i="33"/>
  <c r="T100" i="33"/>
  <c r="W100" i="33" s="1"/>
  <c r="R100" i="33"/>
  <c r="C101" i="33" s="1"/>
  <c r="M100" i="33"/>
  <c r="V99" i="33"/>
  <c r="T99" i="33"/>
  <c r="W99" i="33"/>
  <c r="R99" i="33"/>
  <c r="C100" i="33" s="1"/>
  <c r="M99" i="33"/>
  <c r="V98" i="33"/>
  <c r="T98" i="33"/>
  <c r="W98" i="33" s="1"/>
  <c r="R98" i="33"/>
  <c r="C99" i="33" s="1"/>
  <c r="M98" i="33"/>
  <c r="V97" i="33"/>
  <c r="T97" i="33"/>
  <c r="W97" i="33" s="1"/>
  <c r="R97" i="33"/>
  <c r="C98" i="33" s="1"/>
  <c r="M97" i="33"/>
  <c r="V96" i="33"/>
  <c r="T96" i="33"/>
  <c r="W96" i="33" s="1"/>
  <c r="R96" i="33"/>
  <c r="C97" i="33" s="1"/>
  <c r="M96" i="33"/>
  <c r="V95" i="33"/>
  <c r="T95" i="33"/>
  <c r="W95" i="33" s="1"/>
  <c r="R95" i="33"/>
  <c r="C96" i="33" s="1"/>
  <c r="M95" i="33"/>
  <c r="V94" i="33"/>
  <c r="T94" i="33"/>
  <c r="W94" i="33" s="1"/>
  <c r="R94" i="33"/>
  <c r="C95" i="33" s="1"/>
  <c r="M94" i="33"/>
  <c r="V93" i="33"/>
  <c r="T93" i="33"/>
  <c r="W93" i="33" s="1"/>
  <c r="R93" i="33"/>
  <c r="C94" i="33" s="1"/>
  <c r="M93" i="33"/>
  <c r="V92" i="33"/>
  <c r="T92" i="33"/>
  <c r="W92" i="33" s="1"/>
  <c r="R92" i="33"/>
  <c r="C93" i="33" s="1"/>
  <c r="M92" i="33"/>
  <c r="V91" i="33"/>
  <c r="T91" i="33"/>
  <c r="W91" i="33" s="1"/>
  <c r="R91" i="33"/>
  <c r="C92" i="33" s="1"/>
  <c r="M91" i="33"/>
  <c r="V90" i="33"/>
  <c r="T90" i="33"/>
  <c r="W90" i="33" s="1"/>
  <c r="R90" i="33"/>
  <c r="C91" i="33" s="1"/>
  <c r="M90" i="33"/>
  <c r="V89" i="33"/>
  <c r="T89" i="33"/>
  <c r="W89" i="33" s="1"/>
  <c r="R89" i="33"/>
  <c r="C90" i="33" s="1"/>
  <c r="M89" i="33"/>
  <c r="V88" i="33"/>
  <c r="T88" i="33"/>
  <c r="W88" i="33"/>
  <c r="R88" i="33"/>
  <c r="C89" i="33" s="1"/>
  <c r="M88" i="33"/>
  <c r="V87" i="33"/>
  <c r="T87" i="33"/>
  <c r="W87" i="33" s="1"/>
  <c r="R87" i="33"/>
  <c r="C88" i="33" s="1"/>
  <c r="M87" i="33"/>
  <c r="V86" i="33"/>
  <c r="T86" i="33"/>
  <c r="W86" i="33" s="1"/>
  <c r="R86" i="33"/>
  <c r="C87" i="33" s="1"/>
  <c r="M86" i="33"/>
  <c r="V85" i="33"/>
  <c r="T85" i="33"/>
  <c r="W85" i="33" s="1"/>
  <c r="R85" i="33"/>
  <c r="C86" i="33" s="1"/>
  <c r="M85" i="33"/>
  <c r="V84" i="33"/>
  <c r="T84" i="33"/>
  <c r="W84" i="33" s="1"/>
  <c r="R84" i="33"/>
  <c r="C85" i="33" s="1"/>
  <c r="M84" i="33"/>
  <c r="V83" i="33"/>
  <c r="T83" i="33"/>
  <c r="W83" i="33" s="1"/>
  <c r="R83" i="33"/>
  <c r="C84" i="33" s="1"/>
  <c r="M83" i="33"/>
  <c r="V82" i="33"/>
  <c r="T82" i="33"/>
  <c r="W82" i="33" s="1"/>
  <c r="R82" i="33"/>
  <c r="C83" i="33" s="1"/>
  <c r="M82" i="33"/>
  <c r="V81" i="33"/>
  <c r="T81" i="33"/>
  <c r="W81" i="33" s="1"/>
  <c r="R81" i="33"/>
  <c r="C82" i="33" s="1"/>
  <c r="M81" i="33"/>
  <c r="V80" i="33"/>
  <c r="T80" i="33"/>
  <c r="W80" i="33" s="1"/>
  <c r="R80" i="33"/>
  <c r="C81" i="33" s="1"/>
  <c r="M80" i="33"/>
  <c r="V79" i="33"/>
  <c r="T79" i="33"/>
  <c r="W79" i="33" s="1"/>
  <c r="R79" i="33"/>
  <c r="C80" i="33" s="1"/>
  <c r="M79" i="33"/>
  <c r="V78" i="33"/>
  <c r="T78" i="33"/>
  <c r="W78" i="33" s="1"/>
  <c r="R78" i="33"/>
  <c r="C79" i="33" s="1"/>
  <c r="M78" i="33"/>
  <c r="V77" i="33"/>
  <c r="T77" i="33"/>
  <c r="W77" i="33" s="1"/>
  <c r="R77" i="33"/>
  <c r="C78" i="33" s="1"/>
  <c r="M77" i="33"/>
  <c r="V76" i="33"/>
  <c r="T76" i="33"/>
  <c r="W76" i="33" s="1"/>
  <c r="R76" i="33"/>
  <c r="C77" i="33" s="1"/>
  <c r="M76" i="33"/>
  <c r="V75" i="33"/>
  <c r="T75" i="33"/>
  <c r="W75" i="33" s="1"/>
  <c r="R75" i="33"/>
  <c r="C76" i="33" s="1"/>
  <c r="M75" i="33"/>
  <c r="V74" i="33"/>
  <c r="T74" i="33"/>
  <c r="W74" i="33" s="1"/>
  <c r="R74" i="33"/>
  <c r="C75" i="33" s="1"/>
  <c r="M74" i="33"/>
  <c r="V73" i="33"/>
  <c r="T73" i="33"/>
  <c r="W73" i="33" s="1"/>
  <c r="R73" i="33"/>
  <c r="C74" i="33" s="1"/>
  <c r="M73" i="33"/>
  <c r="V72" i="33"/>
  <c r="T72" i="33"/>
  <c r="W72" i="33" s="1"/>
  <c r="R72" i="33"/>
  <c r="C73" i="33" s="1"/>
  <c r="M72" i="33"/>
  <c r="V71" i="33"/>
  <c r="T71" i="33"/>
  <c r="W71" i="33" s="1"/>
  <c r="R71" i="33"/>
  <c r="C72" i="33" s="1"/>
  <c r="M71" i="33"/>
  <c r="V70" i="33"/>
  <c r="T70" i="33"/>
  <c r="W70" i="33" s="1"/>
  <c r="R70" i="33"/>
  <c r="C71" i="33" s="1"/>
  <c r="M70" i="33"/>
  <c r="V69" i="33"/>
  <c r="T69" i="33"/>
  <c r="W69" i="33" s="1"/>
  <c r="R69" i="33"/>
  <c r="C70" i="33" s="1"/>
  <c r="M69" i="33"/>
  <c r="V68" i="33"/>
  <c r="T68" i="33"/>
  <c r="W68" i="33"/>
  <c r="R68" i="33"/>
  <c r="C69" i="33" s="1"/>
  <c r="M68" i="33"/>
  <c r="V67" i="33"/>
  <c r="T67" i="33"/>
  <c r="W67" i="33" s="1"/>
  <c r="R67" i="33"/>
  <c r="C68" i="33" s="1"/>
  <c r="M67" i="33"/>
  <c r="V66" i="33"/>
  <c r="T66" i="33"/>
  <c r="W66" i="33" s="1"/>
  <c r="R66" i="33"/>
  <c r="C67" i="33" s="1"/>
  <c r="M66" i="33"/>
  <c r="V65" i="33"/>
  <c r="T65" i="33"/>
  <c r="W65" i="33" s="1"/>
  <c r="R65" i="33"/>
  <c r="C66" i="33" s="1"/>
  <c r="M65" i="33"/>
  <c r="V64" i="33"/>
  <c r="T64" i="33"/>
  <c r="W64" i="33" s="1"/>
  <c r="R64" i="33"/>
  <c r="C65" i="33" s="1"/>
  <c r="M64" i="33"/>
  <c r="V63" i="33"/>
  <c r="T63" i="33"/>
  <c r="W63" i="33" s="1"/>
  <c r="R63" i="33"/>
  <c r="C64" i="33" s="1"/>
  <c r="M63" i="33"/>
  <c r="V62" i="33"/>
  <c r="T62" i="33"/>
  <c r="W62" i="33" s="1"/>
  <c r="R62" i="33"/>
  <c r="C63" i="33" s="1"/>
  <c r="M62" i="33"/>
  <c r="V61" i="33"/>
  <c r="T61" i="33"/>
  <c r="W61" i="33" s="1"/>
  <c r="R61" i="33"/>
  <c r="C62" i="33" s="1"/>
  <c r="M61" i="33"/>
  <c r="V60" i="33"/>
  <c r="T60" i="33"/>
  <c r="W60" i="33"/>
  <c r="R60" i="33"/>
  <c r="C61" i="33" s="1"/>
  <c r="M60" i="33"/>
  <c r="V59" i="33"/>
  <c r="T59" i="33"/>
  <c r="W59" i="33" s="1"/>
  <c r="R59" i="33"/>
  <c r="C60" i="33" s="1"/>
  <c r="M59" i="33"/>
  <c r="V58" i="33"/>
  <c r="T58" i="33"/>
  <c r="W58" i="33" s="1"/>
  <c r="R58" i="33"/>
  <c r="C59" i="33" s="1"/>
  <c r="M58" i="33"/>
  <c r="V57" i="33"/>
  <c r="T57" i="33"/>
  <c r="W57" i="33" s="1"/>
  <c r="R57" i="33"/>
  <c r="C58" i="33" s="1"/>
  <c r="M57" i="33"/>
  <c r="V56" i="33"/>
  <c r="T56" i="33"/>
  <c r="W56" i="33" s="1"/>
  <c r="R56" i="33"/>
  <c r="C57" i="33" s="1"/>
  <c r="M56" i="33"/>
  <c r="V55" i="33"/>
  <c r="T55" i="33"/>
  <c r="W55" i="33" s="1"/>
  <c r="R55" i="33"/>
  <c r="C56" i="33" s="1"/>
  <c r="M55" i="33"/>
  <c r="V54" i="33"/>
  <c r="T54" i="33"/>
  <c r="W54" i="33" s="1"/>
  <c r="R54" i="33"/>
  <c r="C55" i="33" s="1"/>
  <c r="M54" i="33"/>
  <c r="V53" i="33"/>
  <c r="T53" i="33"/>
  <c r="W53" i="33" s="1"/>
  <c r="R53" i="33"/>
  <c r="C54" i="33" s="1"/>
  <c r="M53" i="33"/>
  <c r="V52" i="33"/>
  <c r="T52" i="33"/>
  <c r="W52" i="33" s="1"/>
  <c r="R52" i="33"/>
  <c r="C53" i="33" s="1"/>
  <c r="M52" i="33"/>
  <c r="V51" i="33"/>
  <c r="T51" i="33"/>
  <c r="W51" i="33" s="1"/>
  <c r="R51" i="33"/>
  <c r="C52" i="33" s="1"/>
  <c r="M51" i="33"/>
  <c r="V50" i="33"/>
  <c r="T50" i="33"/>
  <c r="W50" i="33" s="1"/>
  <c r="R50" i="33"/>
  <c r="C51" i="33" s="1"/>
  <c r="M50" i="33"/>
  <c r="V49" i="33"/>
  <c r="T49" i="33"/>
  <c r="W49" i="33" s="1"/>
  <c r="M49" i="33"/>
  <c r="V48" i="33"/>
  <c r="T48" i="33"/>
  <c r="W48" i="33" s="1"/>
  <c r="M48" i="33"/>
  <c r="V47" i="33"/>
  <c r="T47" i="33"/>
  <c r="W47" i="33" s="1"/>
  <c r="M47" i="33"/>
  <c r="V46" i="33"/>
  <c r="T46" i="33"/>
  <c r="W46" i="33" s="1"/>
  <c r="M46" i="33"/>
  <c r="V45" i="33"/>
  <c r="T45" i="33"/>
  <c r="W45" i="33" s="1"/>
  <c r="M45" i="33"/>
  <c r="V44" i="33"/>
  <c r="T44" i="33"/>
  <c r="W44" i="33" s="1"/>
  <c r="M44" i="33"/>
  <c r="V43" i="33"/>
  <c r="T43" i="33"/>
  <c r="W43" i="33" s="1"/>
  <c r="M43" i="33"/>
  <c r="V42" i="33"/>
  <c r="T42" i="33"/>
  <c r="W42" i="33" s="1"/>
  <c r="M42" i="33"/>
  <c r="V41" i="33"/>
  <c r="T41" i="33"/>
  <c r="W41" i="33" s="1"/>
  <c r="M41" i="33"/>
  <c r="V40" i="33"/>
  <c r="T40" i="33"/>
  <c r="W40" i="33" s="1"/>
  <c r="M40" i="33"/>
  <c r="V39" i="33"/>
  <c r="T39" i="33"/>
  <c r="W39" i="33" s="1"/>
  <c r="M39" i="33"/>
  <c r="V38" i="33"/>
  <c r="T38" i="33"/>
  <c r="W38" i="33" s="1"/>
  <c r="M38" i="33"/>
  <c r="V37" i="33"/>
  <c r="T37" i="33"/>
  <c r="W37" i="33" s="1"/>
  <c r="M37" i="33"/>
  <c r="V36" i="33"/>
  <c r="T36" i="33"/>
  <c r="W36" i="33" s="1"/>
  <c r="M36" i="33"/>
  <c r="V35" i="33"/>
  <c r="T35" i="33"/>
  <c r="W35" i="33" s="1"/>
  <c r="M35" i="33"/>
  <c r="V34" i="33"/>
  <c r="T34" i="33"/>
  <c r="W34" i="33" s="1"/>
  <c r="M34" i="33"/>
  <c r="V33" i="33"/>
  <c r="T33" i="33"/>
  <c r="W33" i="33" s="1"/>
  <c r="R33" i="33"/>
  <c r="C34" i="33" s="1"/>
  <c r="M33" i="33"/>
  <c r="V32" i="33"/>
  <c r="T32" i="33"/>
  <c r="W32" i="33" s="1"/>
  <c r="M32" i="33"/>
  <c r="V31" i="33"/>
  <c r="T31" i="33"/>
  <c r="W31" i="33" s="1"/>
  <c r="M31" i="33"/>
  <c r="V30" i="33"/>
  <c r="T30" i="33"/>
  <c r="W30" i="33" s="1"/>
  <c r="M30" i="33"/>
  <c r="V29" i="33"/>
  <c r="T29" i="33"/>
  <c r="W29" i="33" s="1"/>
  <c r="M29" i="33"/>
  <c r="V28" i="33"/>
  <c r="T28" i="33"/>
  <c r="W28" i="33" s="1"/>
  <c r="M28" i="33"/>
  <c r="V27" i="33"/>
  <c r="T27" i="33"/>
  <c r="W27" i="33" s="1"/>
  <c r="M27" i="33"/>
  <c r="V26" i="33"/>
  <c r="T26" i="33"/>
  <c r="W26" i="33" s="1"/>
  <c r="R26" i="33"/>
  <c r="C27" i="33" s="1"/>
  <c r="M26" i="33"/>
  <c r="V25" i="33"/>
  <c r="T25" i="33"/>
  <c r="W25" i="33" s="1"/>
  <c r="R25" i="33"/>
  <c r="C26" i="33" s="1"/>
  <c r="M25" i="33"/>
  <c r="V24" i="33"/>
  <c r="T24" i="33"/>
  <c r="W24" i="33" s="1"/>
  <c r="M24" i="33"/>
  <c r="V23" i="33"/>
  <c r="T23" i="33"/>
  <c r="W23" i="33" s="1"/>
  <c r="R23" i="33"/>
  <c r="C24" i="33" s="1"/>
  <c r="M23" i="33"/>
  <c r="T22" i="33"/>
  <c r="V22" i="33" s="1"/>
  <c r="M22" i="33"/>
  <c r="T21" i="33"/>
  <c r="V21" i="33" s="1"/>
  <c r="R21" i="33"/>
  <c r="C22" i="33" s="1"/>
  <c r="M21" i="33"/>
  <c r="T20" i="33"/>
  <c r="V20" i="33" s="1"/>
  <c r="M20" i="33"/>
  <c r="T19" i="33"/>
  <c r="W19" i="33" s="1"/>
  <c r="R19" i="33"/>
  <c r="C20" i="33" s="1"/>
  <c r="M19" i="33"/>
  <c r="T18" i="33"/>
  <c r="W18" i="33" s="1"/>
  <c r="M18" i="33"/>
  <c r="T17" i="33"/>
  <c r="W17" i="33" s="1"/>
  <c r="R17" i="33"/>
  <c r="M17" i="33"/>
  <c r="T16" i="33"/>
  <c r="T15" i="33"/>
  <c r="T14" i="33"/>
  <c r="T13" i="33"/>
  <c r="T12" i="33"/>
  <c r="T10" i="33"/>
  <c r="T9" i="33"/>
  <c r="M9" i="33"/>
  <c r="C9" i="33"/>
  <c r="V108" i="32"/>
  <c r="T108" i="32"/>
  <c r="W108" i="32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/>
  <c r="R106" i="32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/>
  <c r="R98" i="32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/>
  <c r="R90" i="32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/>
  <c r="R82" i="32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/>
  <c r="R74" i="32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 s="1"/>
  <c r="R61" i="32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 s="1"/>
  <c r="M58" i="32"/>
  <c r="K58" i="32"/>
  <c r="V57" i="32"/>
  <c r="T57" i="32"/>
  <c r="W57" i="32" s="1"/>
  <c r="M57" i="32"/>
  <c r="K57" i="32"/>
  <c r="V56" i="32"/>
  <c r="T56" i="32"/>
  <c r="W56" i="32" s="1"/>
  <c r="R56" i="32"/>
  <c r="C57" i="32" s="1"/>
  <c r="X57" i="32" s="1"/>
  <c r="Y57" i="32" s="1"/>
  <c r="K56" i="32"/>
  <c r="M56" i="32" s="1"/>
  <c r="V55" i="32"/>
  <c r="T55" i="32"/>
  <c r="W55" i="32" s="1"/>
  <c r="K55" i="32"/>
  <c r="M55" i="32" s="1"/>
  <c r="V54" i="32"/>
  <c r="T54" i="32"/>
  <c r="W54" i="32" s="1"/>
  <c r="M54" i="32"/>
  <c r="K54" i="32"/>
  <c r="V53" i="32"/>
  <c r="T53" i="32"/>
  <c r="W53" i="32" s="1"/>
  <c r="M53" i="32"/>
  <c r="V52" i="32"/>
  <c r="T52" i="32"/>
  <c r="W52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 s="1"/>
  <c r="K50" i="32"/>
  <c r="M50" i="32" s="1"/>
  <c r="V49" i="32"/>
  <c r="T49" i="32"/>
  <c r="W49" i="32" s="1"/>
  <c r="M49" i="32"/>
  <c r="K49" i="32"/>
  <c r="V48" i="32"/>
  <c r="T48" i="32"/>
  <c r="W48" i="32" s="1"/>
  <c r="K48" i="32"/>
  <c r="M48" i="32" s="1"/>
  <c r="V47" i="32"/>
  <c r="T47" i="32"/>
  <c r="W47" i="32" s="1"/>
  <c r="M47" i="32"/>
  <c r="K47" i="32"/>
  <c r="V46" i="32"/>
  <c r="T46" i="32"/>
  <c r="W46" i="32" s="1"/>
  <c r="K46" i="32"/>
  <c r="M46" i="32" s="1"/>
  <c r="V45" i="32"/>
  <c r="T45" i="32"/>
  <c r="W45" i="32" s="1"/>
  <c r="M45" i="32"/>
  <c r="K45" i="32"/>
  <c r="V44" i="32"/>
  <c r="T44" i="32"/>
  <c r="W44" i="32" s="1"/>
  <c r="M44" i="32"/>
  <c r="K44" i="32"/>
  <c r="V43" i="32"/>
  <c r="T43" i="32"/>
  <c r="W43" i="32" s="1"/>
  <c r="M43" i="32"/>
  <c r="K43" i="32"/>
  <c r="V42" i="32"/>
  <c r="T42" i="32"/>
  <c r="W42" i="32" s="1"/>
  <c r="K42" i="32"/>
  <c r="M42" i="32" s="1"/>
  <c r="V41" i="32"/>
  <c r="T41" i="32"/>
  <c r="W41" i="32" s="1"/>
  <c r="M41" i="32"/>
  <c r="K41" i="32"/>
  <c r="V40" i="32"/>
  <c r="T40" i="32"/>
  <c r="W40" i="32" s="1"/>
  <c r="K40" i="32"/>
  <c r="M40" i="32" s="1"/>
  <c r="V39" i="32"/>
  <c r="T39" i="32"/>
  <c r="W39" i="32" s="1"/>
  <c r="R39" i="32"/>
  <c r="C40" i="32" s="1"/>
  <c r="X40" i="32" s="1"/>
  <c r="Y40" i="32" s="1"/>
  <c r="M39" i="32"/>
  <c r="K39" i="32"/>
  <c r="V38" i="32"/>
  <c r="T38" i="32"/>
  <c r="W38" i="32" s="1"/>
  <c r="M38" i="32"/>
  <c r="K38" i="32"/>
  <c r="V37" i="32"/>
  <c r="T37" i="32"/>
  <c r="W37" i="32" s="1"/>
  <c r="K37" i="32"/>
  <c r="M37" i="32" s="1"/>
  <c r="V36" i="32"/>
  <c r="T36" i="32"/>
  <c r="W36" i="32" s="1"/>
  <c r="M36" i="32"/>
  <c r="K36" i="32"/>
  <c r="V35" i="32"/>
  <c r="T35" i="32"/>
  <c r="W35" i="32" s="1"/>
  <c r="M35" i="32"/>
  <c r="K35" i="32"/>
  <c r="V34" i="32"/>
  <c r="T34" i="32"/>
  <c r="W34" i="32" s="1"/>
  <c r="K34" i="32"/>
  <c r="M34" i="32" s="1"/>
  <c r="V33" i="32"/>
  <c r="T33" i="32"/>
  <c r="W33" i="32" s="1"/>
  <c r="M33" i="32"/>
  <c r="K33" i="32"/>
  <c r="V32" i="32"/>
  <c r="T32" i="32"/>
  <c r="W32" i="32" s="1"/>
  <c r="R32" i="32"/>
  <c r="M32" i="32"/>
  <c r="K32" i="32"/>
  <c r="V31" i="32"/>
  <c r="T31" i="32"/>
  <c r="W31" i="32" s="1"/>
  <c r="R31" i="32"/>
  <c r="C32" i="32" s="1"/>
  <c r="X32" i="32" s="1"/>
  <c r="Y32" i="32" s="1"/>
  <c r="M31" i="32"/>
  <c r="K31" i="32"/>
  <c r="V30" i="32"/>
  <c r="T30" i="32"/>
  <c r="W30" i="32" s="1"/>
  <c r="M30" i="32"/>
  <c r="K30" i="32"/>
  <c r="V29" i="32"/>
  <c r="T29" i="32"/>
  <c r="W29" i="32" s="1"/>
  <c r="R29" i="32"/>
  <c r="K29" i="32"/>
  <c r="M29" i="32" s="1"/>
  <c r="V28" i="32"/>
  <c r="T28" i="32"/>
  <c r="W28" i="32" s="1"/>
  <c r="M28" i="32"/>
  <c r="K28" i="32"/>
  <c r="V27" i="32"/>
  <c r="T27" i="32"/>
  <c r="W27" i="32" s="1"/>
  <c r="R27" i="32"/>
  <c r="C28" i="32" s="1"/>
  <c r="X28" i="32" s="1"/>
  <c r="Y28" i="32" s="1"/>
  <c r="M27" i="32"/>
  <c r="K27" i="32"/>
  <c r="V26" i="32"/>
  <c r="T26" i="32"/>
  <c r="W26" i="32" s="1"/>
  <c r="R26" i="32"/>
  <c r="K26" i="32"/>
  <c r="M26" i="32" s="1"/>
  <c r="V25" i="32"/>
  <c r="T25" i="32"/>
  <c r="W25" i="32" s="1"/>
  <c r="K25" i="32"/>
  <c r="M25" i="32" s="1"/>
  <c r="V24" i="32"/>
  <c r="T24" i="32"/>
  <c r="W24" i="32" s="1"/>
  <c r="R24" i="32"/>
  <c r="K24" i="32"/>
  <c r="M24" i="32" s="1"/>
  <c r="V23" i="32"/>
  <c r="T23" i="32"/>
  <c r="W23" i="32" s="1"/>
  <c r="R23" i="32"/>
  <c r="C24" i="32" s="1"/>
  <c r="X24" i="32" s="1"/>
  <c r="Y24" i="32" s="1"/>
  <c r="M23" i="32"/>
  <c r="K23" i="32"/>
  <c r="T22" i="32"/>
  <c r="W22" i="32" s="1"/>
  <c r="K22" i="32"/>
  <c r="M22" i="32" s="1"/>
  <c r="T21" i="32"/>
  <c r="W21" i="32" s="1"/>
  <c r="M21" i="32"/>
  <c r="K21" i="32"/>
  <c r="V20" i="32"/>
  <c r="T20" i="32"/>
  <c r="W20" i="32"/>
  <c r="R20" i="32"/>
  <c r="C21" i="32" s="1"/>
  <c r="X21" i="32" s="1"/>
  <c r="Y21" i="32" s="1"/>
  <c r="K20" i="32"/>
  <c r="M20" i="32" s="1"/>
  <c r="T19" i="32"/>
  <c r="V19" i="32" s="1"/>
  <c r="R19" i="32"/>
  <c r="C20" i="32" s="1"/>
  <c r="X20" i="32" s="1"/>
  <c r="Y20" i="32" s="1"/>
  <c r="M19" i="32"/>
  <c r="K19" i="32"/>
  <c r="T18" i="32"/>
  <c r="W18" i="32" s="1"/>
  <c r="R18" i="32"/>
  <c r="M18" i="32"/>
  <c r="T17" i="32"/>
  <c r="W17" i="32" s="1"/>
  <c r="M17" i="32"/>
  <c r="T16" i="32"/>
  <c r="W16" i="32" s="1"/>
  <c r="V16" i="32"/>
  <c r="R16" i="32"/>
  <c r="M16" i="32"/>
  <c r="T15" i="32"/>
  <c r="V15" i="32" s="1"/>
  <c r="M15" i="32"/>
  <c r="T14" i="32"/>
  <c r="R14" i="32"/>
  <c r="M14" i="32"/>
  <c r="T13" i="32"/>
  <c r="W13" i="32" s="1"/>
  <c r="M13" i="32"/>
  <c r="T12" i="32"/>
  <c r="W12" i="32" s="1"/>
  <c r="M12" i="32"/>
  <c r="T11" i="32"/>
  <c r="W11" i="32" s="1"/>
  <c r="M11" i="32"/>
  <c r="T10" i="32"/>
  <c r="W10" i="32" s="1"/>
  <c r="T9" i="32"/>
  <c r="V9" i="32" s="1"/>
  <c r="C9" i="32"/>
  <c r="M9" i="32" s="1"/>
  <c r="V108" i="31"/>
  <c r="T108" i="31"/>
  <c r="W108" i="31" s="1"/>
  <c r="R108" i="31"/>
  <c r="M108" i="31"/>
  <c r="K108" i="31"/>
  <c r="V107" i="31"/>
  <c r="T107" i="31"/>
  <c r="W107" i="31" s="1"/>
  <c r="R107" i="31"/>
  <c r="M107" i="31"/>
  <c r="K107" i="31"/>
  <c r="V106" i="31"/>
  <c r="T106" i="31"/>
  <c r="W106" i="31"/>
  <c r="R106" i="31"/>
  <c r="C107" i="31" s="1"/>
  <c r="X107" i="31" s="1"/>
  <c r="Y107" i="31" s="1"/>
  <c r="M106" i="31"/>
  <c r="K106" i="31"/>
  <c r="V105" i="31"/>
  <c r="T105" i="31"/>
  <c r="W105" i="31" s="1"/>
  <c r="R105" i="3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M103" i="31"/>
  <c r="K103" i="31"/>
  <c r="V102" i="31"/>
  <c r="T102" i="31"/>
  <c r="W102" i="31"/>
  <c r="R102" i="31"/>
  <c r="C103" i="31"/>
  <c r="X103" i="31" s="1"/>
  <c r="Y103" i="31" s="1"/>
  <c r="M102" i="31"/>
  <c r="K102" i="31"/>
  <c r="V101" i="31"/>
  <c r="T101" i="31"/>
  <c r="W101" i="31" s="1"/>
  <c r="R101" i="31"/>
  <c r="M101" i="31"/>
  <c r="K101" i="31"/>
  <c r="V100" i="31"/>
  <c r="T100" i="31"/>
  <c r="W100" i="31"/>
  <c r="R100" i="31"/>
  <c r="C101" i="31" s="1"/>
  <c r="X101" i="31" s="1"/>
  <c r="Y101" i="31" s="1"/>
  <c r="M100" i="31"/>
  <c r="K100" i="31"/>
  <c r="V99" i="31"/>
  <c r="T99" i="31"/>
  <c r="M99" i="31"/>
  <c r="V98" i="31"/>
  <c r="T98" i="31"/>
  <c r="W98" i="31"/>
  <c r="R98" i="31"/>
  <c r="M98" i="31"/>
  <c r="K98" i="31"/>
  <c r="V97" i="31"/>
  <c r="T97" i="31"/>
  <c r="W97" i="31" s="1"/>
  <c r="R97" i="3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M95" i="31"/>
  <c r="K95" i="31"/>
  <c r="V94" i="31"/>
  <c r="T94" i="31"/>
  <c r="W94" i="31"/>
  <c r="R94" i="31"/>
  <c r="C95" i="31" s="1"/>
  <c r="X95" i="31" s="1"/>
  <c r="Y95" i="31" s="1"/>
  <c r="M94" i="31"/>
  <c r="K94" i="31"/>
  <c r="V93" i="31"/>
  <c r="T93" i="31"/>
  <c r="W93" i="31" s="1"/>
  <c r="R93" i="31"/>
  <c r="M93" i="31"/>
  <c r="K93" i="31"/>
  <c r="V92" i="31"/>
  <c r="T92" i="31"/>
  <c r="W92" i="31" s="1"/>
  <c r="R92" i="31"/>
  <c r="M92" i="31"/>
  <c r="K92" i="31"/>
  <c r="V91" i="31"/>
  <c r="T91" i="31"/>
  <c r="W91" i="31"/>
  <c r="R91" i="31"/>
  <c r="C92" i="31" s="1"/>
  <c r="X92" i="31" s="1"/>
  <c r="Y92" i="31" s="1"/>
  <c r="M91" i="31"/>
  <c r="K91" i="31"/>
  <c r="V90" i="31"/>
  <c r="T90" i="31"/>
  <c r="W90" i="31" s="1"/>
  <c r="R90" i="3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M88" i="31"/>
  <c r="K88" i="31"/>
  <c r="V87" i="31"/>
  <c r="T87" i="31"/>
  <c r="W87" i="31"/>
  <c r="R87" i="31"/>
  <c r="C88" i="31" s="1"/>
  <c r="X88" i="31" s="1"/>
  <c r="Y88" i="31" s="1"/>
  <c r="M87" i="31"/>
  <c r="K87" i="31"/>
  <c r="V86" i="31"/>
  <c r="T86" i="31"/>
  <c r="W86" i="31" s="1"/>
  <c r="R86" i="31"/>
  <c r="M86" i="31"/>
  <c r="K86" i="31"/>
  <c r="V85" i="31"/>
  <c r="T85" i="31"/>
  <c r="W85" i="31"/>
  <c r="R85" i="31"/>
  <c r="C86" i="31" s="1"/>
  <c r="X86" i="31" s="1"/>
  <c r="Y86" i="31" s="1"/>
  <c r="M85" i="31"/>
  <c r="K85" i="31"/>
  <c r="V84" i="31"/>
  <c r="T84" i="31"/>
  <c r="W84" i="31" s="1"/>
  <c r="R84" i="3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 s="1"/>
  <c r="R80" i="31"/>
  <c r="M80" i="31"/>
  <c r="K80" i="31"/>
  <c r="V79" i="31"/>
  <c r="T79" i="31"/>
  <c r="W79" i="31"/>
  <c r="R79" i="31"/>
  <c r="C80" i="31" s="1"/>
  <c r="X80" i="31" s="1"/>
  <c r="Y80" i="31" s="1"/>
  <c r="M79" i="31"/>
  <c r="K79" i="31"/>
  <c r="V78" i="31"/>
  <c r="T78" i="31"/>
  <c r="W78" i="31"/>
  <c r="R78" i="31"/>
  <c r="M78" i="31"/>
  <c r="K78" i="31"/>
  <c r="V77" i="31"/>
  <c r="T77" i="31"/>
  <c r="W77" i="31"/>
  <c r="R77" i="31"/>
  <c r="C78" i="31" s="1"/>
  <c r="X78" i="31" s="1"/>
  <c r="Y78" i="31" s="1"/>
  <c r="M77" i="31"/>
  <c r="K77" i="31"/>
  <c r="V76" i="31"/>
  <c r="T76" i="31"/>
  <c r="W76" i="31" s="1"/>
  <c r="R76" i="31"/>
  <c r="M76" i="31"/>
  <c r="K76" i="31"/>
  <c r="V75" i="31"/>
  <c r="T75" i="31"/>
  <c r="W75" i="31"/>
  <c r="R75" i="31"/>
  <c r="C76" i="31" s="1"/>
  <c r="X76" i="31" s="1"/>
  <c r="Y76" i="31" s="1"/>
  <c r="M75" i="31"/>
  <c r="K75" i="31"/>
  <c r="V74" i="31"/>
  <c r="T74" i="31"/>
  <c r="W74" i="31" s="1"/>
  <c r="R74" i="31"/>
  <c r="M74" i="31"/>
  <c r="K74" i="31"/>
  <c r="V73" i="31"/>
  <c r="T73" i="31"/>
  <c r="W73" i="31"/>
  <c r="R73" i="31"/>
  <c r="C74" i="31" s="1"/>
  <c r="X74" i="31" s="1"/>
  <c r="Y74" i="31" s="1"/>
  <c r="M73" i="31"/>
  <c r="K73" i="31"/>
  <c r="V72" i="31"/>
  <c r="T72" i="31"/>
  <c r="W72" i="31" s="1"/>
  <c r="R72" i="31"/>
  <c r="M72" i="31"/>
  <c r="K72" i="31"/>
  <c r="V71" i="31"/>
  <c r="T71" i="31"/>
  <c r="W71" i="31"/>
  <c r="R71" i="31"/>
  <c r="C72" i="31" s="1"/>
  <c r="X72" i="31" s="1"/>
  <c r="Y72" i="31" s="1"/>
  <c r="M71" i="31"/>
  <c r="K71" i="31"/>
  <c r="V70" i="31"/>
  <c r="T70" i="31"/>
  <c r="W70" i="31" s="1"/>
  <c r="R70" i="31"/>
  <c r="M70" i="31"/>
  <c r="K70" i="31"/>
  <c r="V69" i="31"/>
  <c r="T69" i="31"/>
  <c r="W69" i="31"/>
  <c r="R69" i="31"/>
  <c r="C70" i="31" s="1"/>
  <c r="X70" i="31" s="1"/>
  <c r="Y70" i="31" s="1"/>
  <c r="M69" i="31"/>
  <c r="K69" i="31"/>
  <c r="V68" i="31"/>
  <c r="T68" i="31"/>
  <c r="W68" i="31" s="1"/>
  <c r="R68" i="3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 s="1"/>
  <c r="R66" i="31"/>
  <c r="M66" i="31"/>
  <c r="K66" i="31"/>
  <c r="V65" i="31"/>
  <c r="T65" i="31"/>
  <c r="W65" i="31"/>
  <c r="R65" i="31"/>
  <c r="C66" i="31" s="1"/>
  <c r="X66" i="31" s="1"/>
  <c r="Y66" i="31" s="1"/>
  <c r="M65" i="31"/>
  <c r="K65" i="31"/>
  <c r="V64" i="31"/>
  <c r="T64" i="31"/>
  <c r="W64" i="31" s="1"/>
  <c r="R64" i="31"/>
  <c r="M64" i="31"/>
  <c r="K64" i="31"/>
  <c r="V63" i="31"/>
  <c r="T63" i="31"/>
  <c r="W63" i="31"/>
  <c r="R63" i="31"/>
  <c r="C64" i="31" s="1"/>
  <c r="X64" i="31" s="1"/>
  <c r="Y64" i="31" s="1"/>
  <c r="M63" i="31"/>
  <c r="K63" i="31"/>
  <c r="V62" i="31"/>
  <c r="T62" i="31"/>
  <c r="W62" i="31" s="1"/>
  <c r="R62" i="31"/>
  <c r="M62" i="31"/>
  <c r="K62" i="31"/>
  <c r="V61" i="31"/>
  <c r="T61" i="31"/>
  <c r="W61" i="31"/>
  <c r="R61" i="31"/>
  <c r="C62" i="31" s="1"/>
  <c r="X62" i="31" s="1"/>
  <c r="Y62" i="31" s="1"/>
  <c r="M61" i="31"/>
  <c r="K61" i="31"/>
  <c r="V60" i="31"/>
  <c r="T60" i="31"/>
  <c r="W60" i="31" s="1"/>
  <c r="R60" i="3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K58" i="31"/>
  <c r="M58" i="31" s="1"/>
  <c r="V57" i="31"/>
  <c r="T57" i="31"/>
  <c r="W57" i="31" s="1"/>
  <c r="K57" i="31"/>
  <c r="M57" i="31" s="1"/>
  <c r="V56" i="31"/>
  <c r="T56" i="31"/>
  <c r="W56" i="31" s="1"/>
  <c r="M56" i="31"/>
  <c r="K56" i="31"/>
  <c r="V55" i="31"/>
  <c r="T55" i="31"/>
  <c r="W55" i="31" s="1"/>
  <c r="V54" i="31"/>
  <c r="W54" i="31"/>
  <c r="V53" i="31"/>
  <c r="T53" i="31"/>
  <c r="W53" i="31" s="1"/>
  <c r="M53" i="31"/>
  <c r="K53" i="31"/>
  <c r="V52" i="31"/>
  <c r="T52" i="31"/>
  <c r="W52" i="31" s="1"/>
  <c r="R52" i="3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K50" i="31"/>
  <c r="V49" i="31"/>
  <c r="T49" i="31"/>
  <c r="W49" i="31" s="1"/>
  <c r="R49" i="31"/>
  <c r="C50" i="31" s="1"/>
  <c r="X50" i="31" s="1"/>
  <c r="Y50" i="31" s="1"/>
  <c r="K49" i="31"/>
  <c r="M49" i="31" s="1"/>
  <c r="V48" i="31"/>
  <c r="T48" i="31"/>
  <c r="W48" i="31" s="1"/>
  <c r="R48" i="31"/>
  <c r="K48" i="31"/>
  <c r="M48" i="31" s="1"/>
  <c r="V47" i="31"/>
  <c r="T47" i="31"/>
  <c r="W47" i="31" s="1"/>
  <c r="R47" i="31"/>
  <c r="C48" i="31" s="1"/>
  <c r="X48" i="31" s="1"/>
  <c r="Y48" i="31" s="1"/>
  <c r="K47" i="31"/>
  <c r="M47" i="31" s="1"/>
  <c r="V46" i="31"/>
  <c r="T46" i="31"/>
  <c r="W46" i="31" s="1"/>
  <c r="M46" i="31"/>
  <c r="K46" i="31"/>
  <c r="V45" i="31"/>
  <c r="T45" i="31"/>
  <c r="W45" i="31"/>
  <c r="R45" i="31"/>
  <c r="C46" i="31" s="1"/>
  <c r="X46" i="31" s="1"/>
  <c r="Y46" i="31" s="1"/>
  <c r="M45" i="31"/>
  <c r="K45" i="31"/>
  <c r="V44" i="31"/>
  <c r="T44" i="31"/>
  <c r="W44" i="31" s="1"/>
  <c r="R44" i="31"/>
  <c r="K44" i="31"/>
  <c r="M44" i="31" s="1"/>
  <c r="V43" i="31"/>
  <c r="T43" i="31"/>
  <c r="W43" i="31" s="1"/>
  <c r="M43" i="31"/>
  <c r="K43" i="31"/>
  <c r="V42" i="31"/>
  <c r="T42" i="31"/>
  <c r="W42" i="31" s="1"/>
  <c r="K42" i="31"/>
  <c r="M42" i="31" s="1"/>
  <c r="V41" i="31"/>
  <c r="T41" i="31"/>
  <c r="W41" i="31" s="1"/>
  <c r="M41" i="31"/>
  <c r="K41" i="31"/>
  <c r="V40" i="31"/>
  <c r="T40" i="31"/>
  <c r="W40" i="31" s="1"/>
  <c r="M40" i="31"/>
  <c r="K40" i="31"/>
  <c r="V39" i="31"/>
  <c r="T39" i="31"/>
  <c r="W39" i="31" s="1"/>
  <c r="R39" i="31"/>
  <c r="C40" i="31" s="1"/>
  <c r="X40" i="31" s="1"/>
  <c r="Y40" i="31" s="1"/>
  <c r="K39" i="31"/>
  <c r="M39" i="31" s="1"/>
  <c r="V38" i="31"/>
  <c r="T38" i="31"/>
  <c r="W38" i="31" s="1"/>
  <c r="R38" i="31"/>
  <c r="K38" i="31"/>
  <c r="M38" i="31" s="1"/>
  <c r="V37" i="31"/>
  <c r="T37" i="31"/>
  <c r="W37" i="31" s="1"/>
  <c r="M37" i="31"/>
  <c r="K37" i="31"/>
  <c r="V36" i="31"/>
  <c r="T36" i="31"/>
  <c r="W36" i="31" s="1"/>
  <c r="M36" i="31"/>
  <c r="K36" i="31"/>
  <c r="V35" i="31"/>
  <c r="T35" i="31"/>
  <c r="W35" i="31" s="1"/>
  <c r="K35" i="31"/>
  <c r="M35" i="31" s="1"/>
  <c r="V34" i="31"/>
  <c r="T34" i="31"/>
  <c r="W34" i="31" s="1"/>
  <c r="M34" i="31"/>
  <c r="K34" i="31"/>
  <c r="V33" i="31"/>
  <c r="T33" i="31"/>
  <c r="W33" i="31" s="1"/>
  <c r="R33" i="31"/>
  <c r="C34" i="31" s="1"/>
  <c r="X34" i="31" s="1"/>
  <c r="Y34" i="31" s="1"/>
  <c r="M33" i="31"/>
  <c r="K33" i="31"/>
  <c r="V32" i="31"/>
  <c r="T32" i="31"/>
  <c r="W32" i="31" s="1"/>
  <c r="M32" i="31"/>
  <c r="K32" i="31"/>
  <c r="V31" i="31"/>
  <c r="T31" i="31"/>
  <c r="W31" i="31" s="1"/>
  <c r="K31" i="31"/>
  <c r="M31" i="31" s="1"/>
  <c r="V30" i="31"/>
  <c r="T30" i="31"/>
  <c r="W30" i="31" s="1"/>
  <c r="M30" i="31"/>
  <c r="K30" i="31"/>
  <c r="V29" i="31"/>
  <c r="T29" i="31"/>
  <c r="W29" i="31" s="1"/>
  <c r="R29" i="31"/>
  <c r="C30" i="31" s="1"/>
  <c r="X30" i="31" s="1"/>
  <c r="Y30" i="31" s="1"/>
  <c r="K29" i="31"/>
  <c r="M29" i="31" s="1"/>
  <c r="V28" i="31"/>
  <c r="T28" i="31"/>
  <c r="W28" i="31" s="1"/>
  <c r="K28" i="31"/>
  <c r="M28" i="31" s="1"/>
  <c r="V27" i="31"/>
  <c r="T27" i="31"/>
  <c r="W27" i="31" s="1"/>
  <c r="R27" i="31"/>
  <c r="C28" i="31" s="1"/>
  <c r="X28" i="31" s="1"/>
  <c r="Y28" i="31" s="1"/>
  <c r="K27" i="31"/>
  <c r="M27" i="31" s="1"/>
  <c r="V26" i="31"/>
  <c r="T26" i="31"/>
  <c r="W26" i="31" s="1"/>
  <c r="K26" i="31"/>
  <c r="M26" i="31" s="1"/>
  <c r="V25" i="31"/>
  <c r="T25" i="31"/>
  <c r="W25" i="31" s="1"/>
  <c r="R25" i="31"/>
  <c r="C26" i="31" s="1"/>
  <c r="X26" i="31" s="1"/>
  <c r="Y26" i="31" s="1"/>
  <c r="M25" i="31"/>
  <c r="K25" i="31"/>
  <c r="V24" i="31"/>
  <c r="T24" i="31"/>
  <c r="W24" i="31" s="1"/>
  <c r="K24" i="31"/>
  <c r="M24" i="31" s="1"/>
  <c r="V23" i="31"/>
  <c r="T23" i="31"/>
  <c r="W23" i="31" s="1"/>
  <c r="K23" i="31"/>
  <c r="M23" i="31" s="1"/>
  <c r="T22" i="31"/>
  <c r="W22" i="31" s="1"/>
  <c r="R22" i="31"/>
  <c r="C23" i="31" s="1"/>
  <c r="X23" i="31" s="1"/>
  <c r="Y23" i="31" s="1"/>
  <c r="K22" i="31"/>
  <c r="M22" i="31" s="1"/>
  <c r="T21" i="31"/>
  <c r="W21" i="31" s="1"/>
  <c r="R21" i="31"/>
  <c r="M21" i="31"/>
  <c r="K21" i="31"/>
  <c r="T20" i="31"/>
  <c r="V20" i="31" s="1"/>
  <c r="M20" i="31"/>
  <c r="K20" i="31"/>
  <c r="T19" i="31"/>
  <c r="V19" i="31" s="1"/>
  <c r="M19" i="31"/>
  <c r="K19" i="31"/>
  <c r="T18" i="31"/>
  <c r="V18" i="31" s="1"/>
  <c r="R18" i="31"/>
  <c r="T17" i="31"/>
  <c r="W17" i="31" s="1"/>
  <c r="T16" i="31"/>
  <c r="W16" i="31" s="1"/>
  <c r="R16" i="31"/>
  <c r="T15" i="31"/>
  <c r="W15" i="31" s="1"/>
  <c r="T14" i="31"/>
  <c r="W14" i="31" s="1"/>
  <c r="T13" i="31"/>
  <c r="W13" i="31" s="1"/>
  <c r="R13" i="31"/>
  <c r="T12" i="31"/>
  <c r="V12" i="31" s="1"/>
  <c r="R12" i="31"/>
  <c r="C13" i="31" s="1"/>
  <c r="X13" i="31" s="1"/>
  <c r="Y13" i="31" s="1"/>
  <c r="T11" i="31"/>
  <c r="W11" i="31" s="1"/>
  <c r="T10" i="31"/>
  <c r="T9" i="31"/>
  <c r="V9" i="31" s="1"/>
  <c r="C9" i="31"/>
  <c r="M9" i="31" s="1"/>
  <c r="R10" i="17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C16" i="17" s="1"/>
  <c r="T15" i="17"/>
  <c r="R16" i="17"/>
  <c r="C17" i="17"/>
  <c r="T16" i="17"/>
  <c r="R17" i="17"/>
  <c r="C18" i="17" s="1"/>
  <c r="T17" i="17"/>
  <c r="R18" i="17"/>
  <c r="T18" i="17"/>
  <c r="R19" i="17"/>
  <c r="C20" i="17"/>
  <c r="T19" i="17"/>
  <c r="R20" i="17"/>
  <c r="C21" i="17" s="1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C27" i="17" s="1"/>
  <c r="T26" i="17"/>
  <c r="R27" i="17"/>
  <c r="C28" i="17"/>
  <c r="T27" i="17"/>
  <c r="R28" i="17"/>
  <c r="C29" i="17" s="1"/>
  <c r="T28" i="17"/>
  <c r="R29" i="17"/>
  <c r="C30" i="17"/>
  <c r="T29" i="17"/>
  <c r="R30" i="17"/>
  <c r="T30" i="17"/>
  <c r="R31" i="17"/>
  <c r="T31" i="17"/>
  <c r="R32" i="17"/>
  <c r="C33" i="17" s="1"/>
  <c r="T32" i="17"/>
  <c r="R33" i="17"/>
  <c r="C34" i="17"/>
  <c r="T33" i="17"/>
  <c r="R34" i="17"/>
  <c r="T34" i="17"/>
  <c r="R35" i="17"/>
  <c r="C36" i="17" s="1"/>
  <c r="T35" i="17"/>
  <c r="R36" i="17"/>
  <c r="C37" i="17"/>
  <c r="T36" i="17"/>
  <c r="R37" i="17"/>
  <c r="T37" i="17"/>
  <c r="R38" i="17"/>
  <c r="T38" i="17"/>
  <c r="R39" i="17"/>
  <c r="T39" i="17"/>
  <c r="R40" i="17"/>
  <c r="C41" i="17" s="1"/>
  <c r="T40" i="17"/>
  <c r="R41" i="17"/>
  <c r="C42" i="17"/>
  <c r="T41" i="17"/>
  <c r="R42" i="17"/>
  <c r="C43" i="17" s="1"/>
  <c r="T42" i="17"/>
  <c r="R43" i="17"/>
  <c r="T43" i="17"/>
  <c r="R44" i="17"/>
  <c r="C45" i="17"/>
  <c r="T44" i="17"/>
  <c r="R45" i="17"/>
  <c r="T45" i="17"/>
  <c r="R46" i="17"/>
  <c r="T46" i="17"/>
  <c r="R47" i="17"/>
  <c r="C48" i="17" s="1"/>
  <c r="T47" i="17"/>
  <c r="R48" i="17"/>
  <c r="C49" i="17"/>
  <c r="T48" i="17"/>
  <c r="R49" i="17"/>
  <c r="C50" i="17" s="1"/>
  <c r="T49" i="17"/>
  <c r="R50" i="17"/>
  <c r="T50" i="17"/>
  <c r="R51" i="17"/>
  <c r="C52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C58" i="17" s="1"/>
  <c r="T57" i="17"/>
  <c r="R58" i="17"/>
  <c r="C59" i="17" s="1"/>
  <c r="T58" i="17"/>
  <c r="R59" i="17"/>
  <c r="C60" i="17"/>
  <c r="T59" i="17"/>
  <c r="R60" i="17"/>
  <c r="C61" i="17" s="1"/>
  <c r="T60" i="17"/>
  <c r="R61" i="17"/>
  <c r="C62" i="17"/>
  <c r="T61" i="17"/>
  <c r="R62" i="17"/>
  <c r="C63" i="17" s="1"/>
  <c r="T62" i="17"/>
  <c r="R63" i="17"/>
  <c r="C64" i="17" s="1"/>
  <c r="T63" i="17"/>
  <c r="R64" i="17"/>
  <c r="C65" i="17" s="1"/>
  <c r="T64" i="17"/>
  <c r="R65" i="17"/>
  <c r="C66" i="17"/>
  <c r="T65" i="17"/>
  <c r="R66" i="17"/>
  <c r="C67" i="17" s="1"/>
  <c r="T66" i="17"/>
  <c r="R67" i="17"/>
  <c r="C68" i="17" s="1"/>
  <c r="T67" i="17"/>
  <c r="R68" i="17"/>
  <c r="C69" i="17"/>
  <c r="T68" i="17"/>
  <c r="R69" i="17"/>
  <c r="C70" i="17" s="1"/>
  <c r="T69" i="17"/>
  <c r="R70" i="17"/>
  <c r="C71" i="17" s="1"/>
  <c r="T70" i="17"/>
  <c r="R71" i="17"/>
  <c r="C72" i="17" s="1"/>
  <c r="T71" i="17"/>
  <c r="R72" i="17"/>
  <c r="C73" i="17" s="1"/>
  <c r="T72" i="17"/>
  <c r="R73" i="17"/>
  <c r="C74" i="17"/>
  <c r="T73" i="17"/>
  <c r="R74" i="17"/>
  <c r="C75" i="17" s="1"/>
  <c r="T74" i="17"/>
  <c r="R75" i="17"/>
  <c r="C76" i="17"/>
  <c r="T75" i="17"/>
  <c r="R76" i="17"/>
  <c r="C77" i="17" s="1"/>
  <c r="T76" i="17"/>
  <c r="R77" i="17"/>
  <c r="C78" i="17"/>
  <c r="T77" i="17"/>
  <c r="R78" i="17"/>
  <c r="C79" i="17" s="1"/>
  <c r="T78" i="17"/>
  <c r="R79" i="17"/>
  <c r="C80" i="17" s="1"/>
  <c r="T79" i="17"/>
  <c r="R80" i="17"/>
  <c r="C81" i="17"/>
  <c r="T80" i="17"/>
  <c r="R81" i="17"/>
  <c r="C82" i="17" s="1"/>
  <c r="T81" i="17"/>
  <c r="R82" i="17"/>
  <c r="C83" i="17" s="1"/>
  <c r="T82" i="17"/>
  <c r="R83" i="17"/>
  <c r="C84" i="17"/>
  <c r="T83" i="17"/>
  <c r="R84" i="17"/>
  <c r="C85" i="17" s="1"/>
  <c r="T84" i="17"/>
  <c r="R85" i="17"/>
  <c r="C86" i="17"/>
  <c r="T85" i="17"/>
  <c r="R86" i="17"/>
  <c r="C87" i="17" s="1"/>
  <c r="T86" i="17"/>
  <c r="R87" i="17"/>
  <c r="C88" i="17" s="1"/>
  <c r="T87" i="17"/>
  <c r="R88" i="17"/>
  <c r="C89" i="17"/>
  <c r="T88" i="17"/>
  <c r="R89" i="17"/>
  <c r="C90" i="17" s="1"/>
  <c r="T89" i="17"/>
  <c r="R90" i="17"/>
  <c r="C91" i="17"/>
  <c r="T90" i="17"/>
  <c r="R91" i="17"/>
  <c r="C92" i="17" s="1"/>
  <c r="T91" i="17"/>
  <c r="R92" i="17"/>
  <c r="C93" i="17"/>
  <c r="T92" i="17"/>
  <c r="R93" i="17"/>
  <c r="C94" i="17" s="1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C99" i="17"/>
  <c r="T98" i="17"/>
  <c r="R99" i="17"/>
  <c r="C100" i="17" s="1"/>
  <c r="T99" i="17"/>
  <c r="R100" i="17"/>
  <c r="C101" i="17"/>
  <c r="T100" i="17"/>
  <c r="R101" i="17"/>
  <c r="C102" i="17" s="1"/>
  <c r="T101" i="17"/>
  <c r="R102" i="17"/>
  <c r="T102" i="17"/>
  <c r="R103" i="17"/>
  <c r="C104" i="17"/>
  <c r="T103" i="17"/>
  <c r="R104" i="17"/>
  <c r="C105" i="17" s="1"/>
  <c r="T104" i="17"/>
  <c r="R105" i="17"/>
  <c r="C106" i="17"/>
  <c r="T105" i="17"/>
  <c r="R106" i="17"/>
  <c r="C107" i="17" s="1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C103" i="17"/>
  <c r="K102" i="17"/>
  <c r="K101" i="17"/>
  <c r="K100" i="17"/>
  <c r="K99" i="17"/>
  <c r="K98" i="17"/>
  <c r="C98" i="17"/>
  <c r="K97" i="17"/>
  <c r="K96" i="17"/>
  <c r="K95" i="17"/>
  <c r="C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C56" i="17"/>
  <c r="K55" i="17"/>
  <c r="C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C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C24" i="17"/>
  <c r="K23" i="17"/>
  <c r="C23" i="17"/>
  <c r="K22" i="17"/>
  <c r="C22" i="17"/>
  <c r="K21" i="17"/>
  <c r="K20" i="17"/>
  <c r="K19" i="17"/>
  <c r="C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/>
  <c r="R9" i="17" s="1"/>
  <c r="L2" i="17"/>
  <c r="V18" i="33"/>
  <c r="V17" i="33"/>
  <c r="V18" i="32"/>
  <c r="V9" i="33"/>
  <c r="W9" i="33"/>
  <c r="W19" i="32"/>
  <c r="R58" i="31" l="1"/>
  <c r="R58" i="32"/>
  <c r="R57" i="32"/>
  <c r="C58" i="32" s="1"/>
  <c r="X58" i="32" s="1"/>
  <c r="Y58" i="32" s="1"/>
  <c r="R57" i="31"/>
  <c r="C58" i="31" s="1"/>
  <c r="X58" i="31" s="1"/>
  <c r="Y58" i="31" s="1"/>
  <c r="R56" i="31"/>
  <c r="AA56" i="31" s="1"/>
  <c r="R55" i="32"/>
  <c r="C56" i="32" s="1"/>
  <c r="X56" i="32" s="1"/>
  <c r="Y56" i="32" s="1"/>
  <c r="R54" i="32"/>
  <c r="C55" i="32" s="1"/>
  <c r="X55" i="32" s="1"/>
  <c r="Y55" i="32" s="1"/>
  <c r="C54" i="31"/>
  <c r="R53" i="32"/>
  <c r="R52" i="32"/>
  <c r="C53" i="32" s="1"/>
  <c r="X53" i="32" s="1"/>
  <c r="Y53" i="32" s="1"/>
  <c r="R50" i="32"/>
  <c r="AA50" i="32" s="1"/>
  <c r="R50" i="31"/>
  <c r="Z50" i="31" s="1"/>
  <c r="R49" i="32"/>
  <c r="C50" i="32" s="1"/>
  <c r="X50" i="32" s="1"/>
  <c r="Y50" i="32" s="1"/>
  <c r="R49" i="33"/>
  <c r="C50" i="33" s="1"/>
  <c r="R48" i="32"/>
  <c r="C49" i="32" s="1"/>
  <c r="X49" i="32" s="1"/>
  <c r="Y49" i="32" s="1"/>
  <c r="R48" i="33"/>
  <c r="C49" i="33" s="1"/>
  <c r="R47" i="32"/>
  <c r="C48" i="32" s="1"/>
  <c r="X48" i="32" s="1"/>
  <c r="Y48" i="32" s="1"/>
  <c r="R47" i="33"/>
  <c r="C48" i="33" s="1"/>
  <c r="R46" i="33"/>
  <c r="C47" i="33" s="1"/>
  <c r="R46" i="32"/>
  <c r="C47" i="32" s="1"/>
  <c r="X47" i="32" s="1"/>
  <c r="Y47" i="32" s="1"/>
  <c r="R46" i="31"/>
  <c r="Z46" i="31" s="1"/>
  <c r="R45" i="32"/>
  <c r="R45" i="33"/>
  <c r="C46" i="33" s="1"/>
  <c r="R44" i="32"/>
  <c r="R44" i="33"/>
  <c r="C45" i="33" s="1"/>
  <c r="R43" i="31"/>
  <c r="C44" i="31" s="1"/>
  <c r="X44" i="31" s="1"/>
  <c r="Y44" i="31" s="1"/>
  <c r="R43" i="32"/>
  <c r="C44" i="32" s="1"/>
  <c r="X44" i="32" s="1"/>
  <c r="Y44" i="32" s="1"/>
  <c r="R43" i="33"/>
  <c r="C44" i="33" s="1"/>
  <c r="R42" i="33"/>
  <c r="C43" i="33" s="1"/>
  <c r="R42" i="32"/>
  <c r="R42" i="31"/>
  <c r="R41" i="31"/>
  <c r="C42" i="31" s="1"/>
  <c r="X42" i="31" s="1"/>
  <c r="Y42" i="31" s="1"/>
  <c r="R41" i="32"/>
  <c r="C42" i="32" s="1"/>
  <c r="X42" i="32" s="1"/>
  <c r="Y42" i="32" s="1"/>
  <c r="R41" i="33"/>
  <c r="C42" i="33" s="1"/>
  <c r="R40" i="33"/>
  <c r="C41" i="33" s="1"/>
  <c r="R40" i="32"/>
  <c r="R40" i="31"/>
  <c r="R39" i="33"/>
  <c r="C40" i="33" s="1"/>
  <c r="X40" i="33" s="1"/>
  <c r="Y40" i="33" s="1"/>
  <c r="R38" i="32"/>
  <c r="Z38" i="32" s="1"/>
  <c r="R38" i="33"/>
  <c r="C39" i="33" s="1"/>
  <c r="R37" i="31"/>
  <c r="C38" i="31" s="1"/>
  <c r="X38" i="31" s="1"/>
  <c r="Y38" i="31" s="1"/>
  <c r="R37" i="32"/>
  <c r="R37" i="33"/>
  <c r="C38" i="33" s="1"/>
  <c r="R36" i="33"/>
  <c r="C37" i="33" s="1"/>
  <c r="R36" i="32"/>
  <c r="AA36" i="32" s="1"/>
  <c r="R36" i="31"/>
  <c r="AA36" i="31" s="1"/>
  <c r="R35" i="31"/>
  <c r="C36" i="31" s="1"/>
  <c r="X36" i="31" s="1"/>
  <c r="Y36" i="31" s="1"/>
  <c r="R35" i="32"/>
  <c r="C36" i="32" s="1"/>
  <c r="X36" i="32" s="1"/>
  <c r="Y36" i="32" s="1"/>
  <c r="R35" i="33"/>
  <c r="C36" i="33" s="1"/>
  <c r="R34" i="31"/>
  <c r="AA34" i="31" s="1"/>
  <c r="R34" i="32"/>
  <c r="R34" i="33"/>
  <c r="C35" i="33" s="1"/>
  <c r="R33" i="32"/>
  <c r="C34" i="32" s="1"/>
  <c r="X34" i="32" s="1"/>
  <c r="Y34" i="32" s="1"/>
  <c r="R32" i="31"/>
  <c r="AA32" i="31" s="1"/>
  <c r="R32" i="33"/>
  <c r="C33" i="33" s="1"/>
  <c r="R31" i="31"/>
  <c r="C32" i="31" s="1"/>
  <c r="X32" i="31" s="1"/>
  <c r="Y32" i="31" s="1"/>
  <c r="R31" i="33"/>
  <c r="C32" i="33" s="1"/>
  <c r="X32" i="33" s="1"/>
  <c r="Y32" i="33" s="1"/>
  <c r="R30" i="31"/>
  <c r="R30" i="33"/>
  <c r="C31" i="33" s="1"/>
  <c r="R30" i="32"/>
  <c r="Z30" i="32" s="1"/>
  <c r="R29" i="33"/>
  <c r="C30" i="33" s="1"/>
  <c r="R28" i="33"/>
  <c r="C29" i="33" s="1"/>
  <c r="R28" i="32"/>
  <c r="Z28" i="32" s="1"/>
  <c r="R28" i="31"/>
  <c r="R27" i="33"/>
  <c r="C28" i="33" s="1"/>
  <c r="R26" i="31"/>
  <c r="Z26" i="31" s="1"/>
  <c r="R25" i="32"/>
  <c r="C26" i="32" s="1"/>
  <c r="X26" i="32" s="1"/>
  <c r="Y26" i="32" s="1"/>
  <c r="R24" i="31"/>
  <c r="R24" i="33"/>
  <c r="C25" i="33" s="1"/>
  <c r="R23" i="31"/>
  <c r="C24" i="31" s="1"/>
  <c r="X24" i="31" s="1"/>
  <c r="Y24" i="31" s="1"/>
  <c r="V22" i="31"/>
  <c r="R22" i="32"/>
  <c r="V22" i="32"/>
  <c r="R22" i="33"/>
  <c r="C23" i="33" s="1"/>
  <c r="X23" i="33" s="1"/>
  <c r="Y23" i="33" s="1"/>
  <c r="W22" i="33"/>
  <c r="V21" i="31"/>
  <c r="R21" i="32"/>
  <c r="C22" i="32" s="1"/>
  <c r="X22" i="32" s="1"/>
  <c r="Y22" i="32" s="1"/>
  <c r="V21" i="32"/>
  <c r="W20" i="33"/>
  <c r="R20" i="33"/>
  <c r="C21" i="33" s="1"/>
  <c r="X21" i="33" s="1"/>
  <c r="Y21" i="33" s="1"/>
  <c r="R20" i="31"/>
  <c r="C21" i="31" s="1"/>
  <c r="X21" i="31" s="1"/>
  <c r="Y21" i="31" s="1"/>
  <c r="W20" i="31"/>
  <c r="R19" i="31"/>
  <c r="C20" i="31" s="1"/>
  <c r="X20" i="31" s="1"/>
  <c r="Y20" i="31" s="1"/>
  <c r="W19" i="31"/>
  <c r="R18" i="33"/>
  <c r="C19" i="33" s="1"/>
  <c r="V17" i="31"/>
  <c r="R17" i="31"/>
  <c r="R17" i="32"/>
  <c r="V17" i="32"/>
  <c r="V16" i="31"/>
  <c r="R15" i="31"/>
  <c r="C16" i="31" s="1"/>
  <c r="X16" i="31" s="1"/>
  <c r="Y16" i="31" s="1"/>
  <c r="V15" i="31"/>
  <c r="R15" i="32"/>
  <c r="C16" i="32" s="1"/>
  <c r="X16" i="32" s="1"/>
  <c r="Y16" i="32" s="1"/>
  <c r="W15" i="32"/>
  <c r="R14" i="31"/>
  <c r="C15" i="31" s="1"/>
  <c r="X15" i="31" s="1"/>
  <c r="Y15" i="31" s="1"/>
  <c r="V14" i="31"/>
  <c r="V13" i="31"/>
  <c r="V13" i="32"/>
  <c r="R13" i="32"/>
  <c r="V12" i="32"/>
  <c r="W12" i="31"/>
  <c r="R12" i="32"/>
  <c r="AA12" i="32" s="1"/>
  <c r="R11" i="32"/>
  <c r="C12" i="32" s="1"/>
  <c r="X12" i="32" s="1"/>
  <c r="Y12" i="32" s="1"/>
  <c r="V11" i="32"/>
  <c r="R11" i="31"/>
  <c r="Z11" i="31" s="1"/>
  <c r="V10" i="31"/>
  <c r="C11" i="31"/>
  <c r="X11" i="31" s="1"/>
  <c r="Y11" i="31" s="1"/>
  <c r="V10" i="32"/>
  <c r="W9" i="31"/>
  <c r="R9" i="31"/>
  <c r="AA9" i="31" s="1"/>
  <c r="W10" i="31"/>
  <c r="W99" i="31"/>
  <c r="R99" i="31"/>
  <c r="H4" i="31"/>
  <c r="W9" i="32"/>
  <c r="R9" i="32"/>
  <c r="AA9" i="32" s="1"/>
  <c r="V19" i="33"/>
  <c r="W10" i="33"/>
  <c r="W11" i="33" s="1"/>
  <c r="W12" i="33" s="1"/>
  <c r="V16" i="33"/>
  <c r="X19" i="33"/>
  <c r="Y19" i="33" s="1"/>
  <c r="X24" i="33"/>
  <c r="Y24" i="33" s="1"/>
  <c r="X25" i="33"/>
  <c r="Y25" i="33" s="1"/>
  <c r="X26" i="33"/>
  <c r="Y26" i="33" s="1"/>
  <c r="X29" i="33"/>
  <c r="Y29" i="33" s="1"/>
  <c r="X30" i="33"/>
  <c r="Y30" i="33" s="1"/>
  <c r="X35" i="33"/>
  <c r="Y35" i="33" s="1"/>
  <c r="X36" i="33"/>
  <c r="Y36" i="33" s="1"/>
  <c r="X37" i="33"/>
  <c r="Y37" i="33" s="1"/>
  <c r="X38" i="33"/>
  <c r="Y38" i="33" s="1"/>
  <c r="X39" i="33"/>
  <c r="Y39" i="33" s="1"/>
  <c r="X41" i="33"/>
  <c r="Y41" i="33" s="1"/>
  <c r="X43" i="33"/>
  <c r="Y43" i="33" s="1"/>
  <c r="AA44" i="33"/>
  <c r="AA46" i="33"/>
  <c r="X47" i="33"/>
  <c r="Y47" i="33" s="1"/>
  <c r="AA48" i="33"/>
  <c r="AA50" i="33"/>
  <c r="X51" i="33"/>
  <c r="Y51" i="33" s="1"/>
  <c r="AA52" i="33"/>
  <c r="AA54" i="33"/>
  <c r="X55" i="33"/>
  <c r="Y55" i="33" s="1"/>
  <c r="AA56" i="33"/>
  <c r="Z61" i="33"/>
  <c r="X62" i="33"/>
  <c r="Y62" i="33" s="1"/>
  <c r="AA62" i="33"/>
  <c r="X63" i="33"/>
  <c r="Y63" i="33" s="1"/>
  <c r="Z63" i="33"/>
  <c r="AA64" i="33"/>
  <c r="Z69" i="33"/>
  <c r="X70" i="33"/>
  <c r="Y70" i="33" s="1"/>
  <c r="AA70" i="33"/>
  <c r="X71" i="33"/>
  <c r="Y71" i="33" s="1"/>
  <c r="Z71" i="33"/>
  <c r="AA72" i="33"/>
  <c r="Z89" i="33"/>
  <c r="X90" i="33"/>
  <c r="Y90" i="33" s="1"/>
  <c r="AA90" i="33"/>
  <c r="X91" i="33"/>
  <c r="Y91" i="33" s="1"/>
  <c r="Z91" i="33"/>
  <c r="AA92" i="33"/>
  <c r="Z93" i="33"/>
  <c r="X94" i="33"/>
  <c r="Y94" i="33" s="1"/>
  <c r="AA94" i="33"/>
  <c r="X95" i="33"/>
  <c r="Y95" i="33" s="1"/>
  <c r="Z95" i="33"/>
  <c r="AA96" i="33"/>
  <c r="Z97" i="33"/>
  <c r="AA100" i="33"/>
  <c r="Z101" i="33"/>
  <c r="AA102" i="33"/>
  <c r="X103" i="33"/>
  <c r="Y103" i="33" s="1"/>
  <c r="AA103" i="33"/>
  <c r="X104" i="33"/>
  <c r="Y104" i="33" s="1"/>
  <c r="X18" i="33"/>
  <c r="Y18" i="33" s="1"/>
  <c r="X20" i="33"/>
  <c r="Y20" i="33" s="1"/>
  <c r="X22" i="33"/>
  <c r="Y22" i="33" s="1"/>
  <c r="X27" i="33"/>
  <c r="Y27" i="33" s="1"/>
  <c r="X28" i="33"/>
  <c r="Y28" i="33" s="1"/>
  <c r="X31" i="33"/>
  <c r="Y31" i="33" s="1"/>
  <c r="X33" i="33"/>
  <c r="Y33" i="33" s="1"/>
  <c r="X34" i="33"/>
  <c r="Y34" i="33" s="1"/>
  <c r="AA58" i="33"/>
  <c r="X59" i="33"/>
  <c r="Y59" i="33" s="1"/>
  <c r="Z59" i="33"/>
  <c r="AA60" i="33"/>
  <c r="Z65" i="33"/>
  <c r="X66" i="33"/>
  <c r="Y66" i="33" s="1"/>
  <c r="AA66" i="33"/>
  <c r="X67" i="33"/>
  <c r="Y67" i="33" s="1"/>
  <c r="Z67" i="33"/>
  <c r="AA68" i="33"/>
  <c r="Z73" i="33"/>
  <c r="X74" i="33"/>
  <c r="Y74" i="33" s="1"/>
  <c r="AA74" i="33"/>
  <c r="X75" i="33"/>
  <c r="Y75" i="33" s="1"/>
  <c r="Z75" i="33"/>
  <c r="AA76" i="33"/>
  <c r="Z77" i="33"/>
  <c r="X78" i="33"/>
  <c r="Y78" i="33" s="1"/>
  <c r="AA78" i="33"/>
  <c r="X79" i="33"/>
  <c r="Y79" i="33" s="1"/>
  <c r="Z79" i="33"/>
  <c r="AA80" i="33"/>
  <c r="Z81" i="33"/>
  <c r="X82" i="33"/>
  <c r="Y82" i="33" s="1"/>
  <c r="AA82" i="33"/>
  <c r="X83" i="33"/>
  <c r="Y83" i="33" s="1"/>
  <c r="Z83" i="33"/>
  <c r="AA84" i="33"/>
  <c r="Z85" i="33"/>
  <c r="X86" i="33"/>
  <c r="Y86" i="33" s="1"/>
  <c r="AA86" i="33"/>
  <c r="X87" i="33"/>
  <c r="Y87" i="33" s="1"/>
  <c r="Z87" i="33"/>
  <c r="AA88" i="33"/>
  <c r="AA98" i="33"/>
  <c r="X99" i="33"/>
  <c r="Y99" i="33" s="1"/>
  <c r="AA99" i="33"/>
  <c r="X100" i="33"/>
  <c r="Y100" i="33" s="1"/>
  <c r="AA104" i="33"/>
  <c r="Z105" i="33"/>
  <c r="AA106" i="33"/>
  <c r="X107" i="33"/>
  <c r="Y107" i="33" s="1"/>
  <c r="AA107" i="33"/>
  <c r="X108" i="33"/>
  <c r="Y108" i="33" s="1"/>
  <c r="V10" i="33"/>
  <c r="V11" i="33" s="1"/>
  <c r="V12" i="33" s="1"/>
  <c r="V13" i="33" s="1"/>
  <c r="V14" i="33" s="1"/>
  <c r="V15" i="33" s="1"/>
  <c r="H4" i="33"/>
  <c r="R9" i="33"/>
  <c r="C10" i="33" s="1"/>
  <c r="X98" i="33"/>
  <c r="Y98" i="33" s="1"/>
  <c r="X102" i="33"/>
  <c r="Y102" i="33" s="1"/>
  <c r="X49" i="33"/>
  <c r="Y49" i="33" s="1"/>
  <c r="X53" i="33"/>
  <c r="Y53" i="33" s="1"/>
  <c r="X81" i="33"/>
  <c r="Y81" i="33" s="1"/>
  <c r="X85" i="33"/>
  <c r="Y85" i="33" s="1"/>
  <c r="X97" i="33"/>
  <c r="Y97" i="33" s="1"/>
  <c r="X45" i="33"/>
  <c r="Y45" i="33" s="1"/>
  <c r="X57" i="33"/>
  <c r="Y57" i="33" s="1"/>
  <c r="X61" i="33"/>
  <c r="Y61" i="33" s="1"/>
  <c r="X65" i="33"/>
  <c r="Y65" i="33" s="1"/>
  <c r="X69" i="33"/>
  <c r="Y69" i="33" s="1"/>
  <c r="X73" i="33"/>
  <c r="Y73" i="33" s="1"/>
  <c r="X77" i="33"/>
  <c r="Y77" i="33" s="1"/>
  <c r="X89" i="33"/>
  <c r="Y89" i="33" s="1"/>
  <c r="X93" i="33"/>
  <c r="Y93" i="33" s="1"/>
  <c r="X106" i="33"/>
  <c r="Y106" i="33" s="1"/>
  <c r="G5" i="17"/>
  <c r="E5" i="17"/>
  <c r="C5" i="17"/>
  <c r="I5" i="17" s="1"/>
  <c r="C10" i="17"/>
  <c r="D4" i="17"/>
  <c r="T9" i="17"/>
  <c r="H4" i="17" s="1"/>
  <c r="AA11" i="31"/>
  <c r="AA13" i="31"/>
  <c r="Z13" i="31"/>
  <c r="AA15" i="31"/>
  <c r="Z15" i="31"/>
  <c r="Z16" i="31"/>
  <c r="AA16" i="31"/>
  <c r="AA17" i="31"/>
  <c r="Z17" i="31"/>
  <c r="AA18" i="31"/>
  <c r="Z18" i="31"/>
  <c r="AA21" i="31"/>
  <c r="Z21" i="31"/>
  <c r="Z24" i="31"/>
  <c r="AA24" i="31"/>
  <c r="AA26" i="31"/>
  <c r="Z28" i="31"/>
  <c r="AA28" i="31"/>
  <c r="AA30" i="31"/>
  <c r="Z30" i="31"/>
  <c r="Z32" i="31"/>
  <c r="Z34" i="31"/>
  <c r="Z36" i="31"/>
  <c r="AA38" i="31"/>
  <c r="Z38" i="31"/>
  <c r="Z40" i="31"/>
  <c r="AA40" i="31"/>
  <c r="AA42" i="31"/>
  <c r="Z42" i="31"/>
  <c r="Z44" i="31"/>
  <c r="AA44" i="31"/>
  <c r="AA46" i="31"/>
  <c r="Z48" i="31"/>
  <c r="AA48" i="31"/>
  <c r="AA50" i="31"/>
  <c r="Z52" i="31"/>
  <c r="AA52" i="31"/>
  <c r="Z56" i="31"/>
  <c r="AA58" i="31"/>
  <c r="Z58" i="31"/>
  <c r="Z60" i="31"/>
  <c r="AA60" i="31"/>
  <c r="AA62" i="31"/>
  <c r="Z62" i="31"/>
  <c r="Z64" i="31"/>
  <c r="AA64" i="31"/>
  <c r="AA66" i="31"/>
  <c r="Z66" i="31"/>
  <c r="Z68" i="31"/>
  <c r="AA68" i="31"/>
  <c r="AA70" i="31"/>
  <c r="Z70" i="31"/>
  <c r="Z72" i="31"/>
  <c r="AA72" i="31"/>
  <c r="AA74" i="31"/>
  <c r="Z74" i="31"/>
  <c r="Z76" i="31"/>
  <c r="AA76" i="31"/>
  <c r="Z80" i="31"/>
  <c r="AA80" i="31"/>
  <c r="AA82" i="31"/>
  <c r="Z82" i="31"/>
  <c r="Z84" i="31"/>
  <c r="AA84" i="31"/>
  <c r="AA86" i="31"/>
  <c r="Z86" i="31"/>
  <c r="Z88" i="31"/>
  <c r="AA88" i="31"/>
  <c r="AA90" i="31"/>
  <c r="Z90" i="31"/>
  <c r="Z92" i="31"/>
  <c r="AA92" i="31"/>
  <c r="Z108" i="31"/>
  <c r="AA108" i="31"/>
  <c r="AA13" i="32"/>
  <c r="Z13" i="32"/>
  <c r="C14" i="32"/>
  <c r="X14" i="32" s="1"/>
  <c r="Y14" i="32" s="1"/>
  <c r="V14" i="32"/>
  <c r="W14" i="32"/>
  <c r="P5" i="32" s="1"/>
  <c r="Z16" i="32"/>
  <c r="AA16" i="32"/>
  <c r="AA18" i="32"/>
  <c r="Z18" i="32"/>
  <c r="C19" i="32"/>
  <c r="X19" i="32" s="1"/>
  <c r="Y19" i="32" s="1"/>
  <c r="AA22" i="32"/>
  <c r="Z22" i="32"/>
  <c r="C23" i="32"/>
  <c r="X23" i="32" s="1"/>
  <c r="Y23" i="32" s="1"/>
  <c r="AA28" i="32"/>
  <c r="Z36" i="32"/>
  <c r="C37" i="32"/>
  <c r="X37" i="32" s="1"/>
  <c r="Y37" i="32" s="1"/>
  <c r="Z44" i="32"/>
  <c r="AA44" i="32"/>
  <c r="C45" i="32"/>
  <c r="X45" i="32" s="1"/>
  <c r="Y45" i="32" s="1"/>
  <c r="AA10" i="31"/>
  <c r="V11" i="31"/>
  <c r="Z12" i="31"/>
  <c r="AA12" i="31"/>
  <c r="C14" i="31"/>
  <c r="X14" i="31" s="1"/>
  <c r="Y14" i="31" s="1"/>
  <c r="AA14" i="31"/>
  <c r="Z14" i="31"/>
  <c r="C17" i="31"/>
  <c r="X17" i="31" s="1"/>
  <c r="Y17" i="31" s="1"/>
  <c r="C18" i="31"/>
  <c r="X18" i="31" s="1"/>
  <c r="Y18" i="31" s="1"/>
  <c r="C19" i="31"/>
  <c r="X19" i="31" s="1"/>
  <c r="Y19" i="31" s="1"/>
  <c r="W18" i="31"/>
  <c r="AA19" i="31"/>
  <c r="Z19" i="31"/>
  <c r="Z20" i="31"/>
  <c r="AA20" i="31"/>
  <c r="C22" i="31"/>
  <c r="X22" i="31" s="1"/>
  <c r="Y22" i="31" s="1"/>
  <c r="AA22" i="31"/>
  <c r="Z22" i="31"/>
  <c r="AA23" i="31"/>
  <c r="Z23" i="31"/>
  <c r="C25" i="31"/>
  <c r="X25" i="31" s="1"/>
  <c r="Y25" i="31" s="1"/>
  <c r="AA25" i="31"/>
  <c r="Z25" i="31"/>
  <c r="C27" i="31"/>
  <c r="X27" i="31" s="1"/>
  <c r="Y27" i="31" s="1"/>
  <c r="AA27" i="31"/>
  <c r="Z27" i="31"/>
  <c r="C29" i="31"/>
  <c r="X29" i="31" s="1"/>
  <c r="Y29" i="31" s="1"/>
  <c r="AA29" i="31"/>
  <c r="Z29" i="31"/>
  <c r="C31" i="31"/>
  <c r="X31" i="31" s="1"/>
  <c r="Y31" i="31" s="1"/>
  <c r="AA31" i="31"/>
  <c r="Z31" i="31"/>
  <c r="C33" i="31"/>
  <c r="X33" i="31" s="1"/>
  <c r="Y33" i="31" s="1"/>
  <c r="AA33" i="31"/>
  <c r="Z33" i="31"/>
  <c r="C35" i="31"/>
  <c r="X35" i="31" s="1"/>
  <c r="Y35" i="31" s="1"/>
  <c r="AA35" i="31"/>
  <c r="Z35" i="31"/>
  <c r="C37" i="31"/>
  <c r="X37" i="31" s="1"/>
  <c r="Y37" i="31" s="1"/>
  <c r="AA37" i="31"/>
  <c r="Z37" i="31"/>
  <c r="C39" i="31"/>
  <c r="X39" i="31" s="1"/>
  <c r="Y39" i="31" s="1"/>
  <c r="AA39" i="31"/>
  <c r="Z39" i="31"/>
  <c r="C41" i="31"/>
  <c r="X41" i="31" s="1"/>
  <c r="Y41" i="31" s="1"/>
  <c r="AA41" i="31"/>
  <c r="Z41" i="31"/>
  <c r="C43" i="31"/>
  <c r="X43" i="31" s="1"/>
  <c r="Y43" i="31" s="1"/>
  <c r="AA43" i="31"/>
  <c r="Z43" i="31"/>
  <c r="C45" i="31"/>
  <c r="X45" i="31" s="1"/>
  <c r="Y45" i="31" s="1"/>
  <c r="AA45" i="31"/>
  <c r="Z45" i="31"/>
  <c r="C47" i="31"/>
  <c r="X47" i="31" s="1"/>
  <c r="Y47" i="31" s="1"/>
  <c r="AA47" i="31"/>
  <c r="Z47" i="31"/>
  <c r="C49" i="31"/>
  <c r="X49" i="31" s="1"/>
  <c r="Y49" i="31" s="1"/>
  <c r="AA49" i="31"/>
  <c r="Z49" i="31"/>
  <c r="C51" i="31"/>
  <c r="X51" i="31" s="1"/>
  <c r="Y51" i="31" s="1"/>
  <c r="AA51" i="31"/>
  <c r="Z51" i="31"/>
  <c r="C53" i="31"/>
  <c r="X53" i="31" s="1"/>
  <c r="Y53" i="31" s="1"/>
  <c r="AA53" i="31"/>
  <c r="Z53" i="31"/>
  <c r="C57" i="31"/>
  <c r="X57" i="31" s="1"/>
  <c r="Y57" i="31" s="1"/>
  <c r="AA57" i="31"/>
  <c r="Z57" i="31"/>
  <c r="C59" i="31"/>
  <c r="X59" i="31" s="1"/>
  <c r="Y59" i="31" s="1"/>
  <c r="AA59" i="31"/>
  <c r="Z59" i="31"/>
  <c r="C61" i="31"/>
  <c r="X61" i="31" s="1"/>
  <c r="Y61" i="31" s="1"/>
  <c r="AA61" i="31"/>
  <c r="Z61" i="31"/>
  <c r="C63" i="31"/>
  <c r="X63" i="31" s="1"/>
  <c r="Y63" i="31" s="1"/>
  <c r="AA63" i="31"/>
  <c r="Z63" i="31"/>
  <c r="C65" i="31"/>
  <c r="X65" i="31" s="1"/>
  <c r="Y65" i="31" s="1"/>
  <c r="AA65" i="31"/>
  <c r="Z65" i="31"/>
  <c r="C67" i="31"/>
  <c r="X67" i="31" s="1"/>
  <c r="Y67" i="31" s="1"/>
  <c r="AA67" i="31"/>
  <c r="Z67" i="31"/>
  <c r="C69" i="31"/>
  <c r="X69" i="31" s="1"/>
  <c r="Y69" i="31" s="1"/>
  <c r="AA69" i="31"/>
  <c r="Z69" i="31"/>
  <c r="C71" i="31"/>
  <c r="X71" i="31" s="1"/>
  <c r="Y71" i="31" s="1"/>
  <c r="AA71" i="31"/>
  <c r="Z71" i="31"/>
  <c r="C73" i="31"/>
  <c r="X73" i="31" s="1"/>
  <c r="Y73" i="31" s="1"/>
  <c r="AA73" i="31"/>
  <c r="Z73" i="31"/>
  <c r="C75" i="31"/>
  <c r="X75" i="31" s="1"/>
  <c r="Y75" i="31" s="1"/>
  <c r="AA75" i="31"/>
  <c r="Z75" i="31"/>
  <c r="C77" i="31"/>
  <c r="X77" i="31" s="1"/>
  <c r="Y77" i="31" s="1"/>
  <c r="AA77" i="31"/>
  <c r="Z77" i="31"/>
  <c r="AA78" i="31"/>
  <c r="Z78" i="31"/>
  <c r="C79" i="31"/>
  <c r="X79" i="31" s="1"/>
  <c r="Y79" i="31" s="1"/>
  <c r="AA79" i="31"/>
  <c r="Z79" i="31"/>
  <c r="C81" i="31"/>
  <c r="X81" i="31" s="1"/>
  <c r="Y81" i="31" s="1"/>
  <c r="AA81" i="31"/>
  <c r="Z81" i="31"/>
  <c r="C83" i="31"/>
  <c r="X83" i="31" s="1"/>
  <c r="Y83" i="31" s="1"/>
  <c r="AA83" i="31"/>
  <c r="Z83" i="31"/>
  <c r="C85" i="31"/>
  <c r="X85" i="31" s="1"/>
  <c r="Y85" i="31" s="1"/>
  <c r="AA85" i="31"/>
  <c r="Z85" i="31"/>
  <c r="C87" i="31"/>
  <c r="X87" i="31" s="1"/>
  <c r="Y87" i="31" s="1"/>
  <c r="AA87" i="31"/>
  <c r="Z87" i="31"/>
  <c r="C89" i="31"/>
  <c r="X89" i="31" s="1"/>
  <c r="Y89" i="31" s="1"/>
  <c r="AA89" i="31"/>
  <c r="Z89" i="31"/>
  <c r="C91" i="31"/>
  <c r="X91" i="31" s="1"/>
  <c r="Y91" i="31" s="1"/>
  <c r="AA91" i="31"/>
  <c r="Z91" i="31"/>
  <c r="C93" i="31"/>
  <c r="X93" i="31" s="1"/>
  <c r="Y93" i="31" s="1"/>
  <c r="AA93" i="31"/>
  <c r="Z93" i="31"/>
  <c r="C94" i="31"/>
  <c r="X94" i="31" s="1"/>
  <c r="Y94" i="31" s="1"/>
  <c r="AA95" i="31"/>
  <c r="Z95" i="31"/>
  <c r="C96" i="31"/>
  <c r="X96" i="31" s="1"/>
  <c r="Y96" i="31" s="1"/>
  <c r="AA97" i="31"/>
  <c r="Z97" i="31"/>
  <c r="C98" i="31"/>
  <c r="X98" i="31" s="1"/>
  <c r="AA99" i="31"/>
  <c r="Z99" i="31"/>
  <c r="C100" i="31"/>
  <c r="AA101" i="31"/>
  <c r="Z101" i="31"/>
  <c r="C102" i="31"/>
  <c r="X102" i="31" s="1"/>
  <c r="Y102" i="31" s="1"/>
  <c r="AA103" i="31"/>
  <c r="Z103" i="31"/>
  <c r="C104" i="31"/>
  <c r="X104" i="31" s="1"/>
  <c r="Y104" i="31" s="1"/>
  <c r="AA105" i="31"/>
  <c r="Z105" i="31"/>
  <c r="C106" i="31"/>
  <c r="X106" i="31" s="1"/>
  <c r="Y106" i="31" s="1"/>
  <c r="AA107" i="31"/>
  <c r="Z107" i="31"/>
  <c r="C108" i="31"/>
  <c r="X108" i="31" s="1"/>
  <c r="Y108" i="31" s="1"/>
  <c r="H4" i="32"/>
  <c r="Z12" i="32"/>
  <c r="AA14" i="32"/>
  <c r="Z14" i="32"/>
  <c r="C15" i="32"/>
  <c r="X15" i="32" s="1"/>
  <c r="Y15" i="32" s="1"/>
  <c r="C17" i="32"/>
  <c r="X17" i="32" s="1"/>
  <c r="Y17" i="32" s="1"/>
  <c r="AA17" i="32"/>
  <c r="Z17" i="32"/>
  <c r="C18" i="32"/>
  <c r="X18" i="32" s="1"/>
  <c r="Y18" i="32" s="1"/>
  <c r="AA29" i="32"/>
  <c r="Z29" i="32"/>
  <c r="C30" i="32"/>
  <c r="X30" i="32" s="1"/>
  <c r="Y30" i="32" s="1"/>
  <c r="AA30" i="32"/>
  <c r="C31" i="32"/>
  <c r="X31" i="32" s="1"/>
  <c r="Y31" i="32" s="1"/>
  <c r="Z32" i="32"/>
  <c r="AA32" i="32"/>
  <c r="C33" i="32"/>
  <c r="X33" i="32" s="1"/>
  <c r="Y33" i="32" s="1"/>
  <c r="AA37" i="32"/>
  <c r="Z37" i="32"/>
  <c r="C38" i="32"/>
  <c r="X38" i="32" s="1"/>
  <c r="Y38" i="32" s="1"/>
  <c r="AA38" i="32"/>
  <c r="C39" i="32"/>
  <c r="X39" i="32" s="1"/>
  <c r="Y39" i="32" s="1"/>
  <c r="Z40" i="32"/>
  <c r="AA40" i="32"/>
  <c r="C41" i="32"/>
  <c r="X41" i="32" s="1"/>
  <c r="Y41" i="32" s="1"/>
  <c r="AA94" i="31"/>
  <c r="Z94" i="31"/>
  <c r="Z96" i="31"/>
  <c r="AA96" i="31"/>
  <c r="AA98" i="31"/>
  <c r="Z98" i="31"/>
  <c r="Z100" i="31"/>
  <c r="AA100" i="31"/>
  <c r="AA102" i="31"/>
  <c r="Z102" i="31"/>
  <c r="Z104" i="31"/>
  <c r="AA104" i="31"/>
  <c r="AA106" i="31"/>
  <c r="Z106" i="31"/>
  <c r="AA11" i="32"/>
  <c r="Z11" i="32"/>
  <c r="AA15" i="32"/>
  <c r="Z15" i="32"/>
  <c r="AA19" i="32"/>
  <c r="Z19" i="32"/>
  <c r="Z20" i="32"/>
  <c r="AA20" i="32"/>
  <c r="AA21" i="32"/>
  <c r="Z21" i="32"/>
  <c r="AA23" i="32"/>
  <c r="Z23" i="32"/>
  <c r="Z24" i="32"/>
  <c r="AA24" i="32"/>
  <c r="C25" i="32"/>
  <c r="X25" i="32" s="1"/>
  <c r="Y25" i="32" s="1"/>
  <c r="AA25" i="32"/>
  <c r="Z25" i="32"/>
  <c r="AA26" i="32"/>
  <c r="Z26" i="32"/>
  <c r="C27" i="32"/>
  <c r="X27" i="32" s="1"/>
  <c r="Y27" i="32" s="1"/>
  <c r="AA27" i="32"/>
  <c r="Z27" i="32"/>
  <c r="AA31" i="32"/>
  <c r="Z31" i="32"/>
  <c r="AA33" i="32"/>
  <c r="Z33" i="32"/>
  <c r="AA34" i="32"/>
  <c r="Z34" i="32"/>
  <c r="C35" i="32"/>
  <c r="X35" i="32" s="1"/>
  <c r="Y35" i="32" s="1"/>
  <c r="AA35" i="32"/>
  <c r="Z35" i="32"/>
  <c r="AA39" i="32"/>
  <c r="Z39" i="32"/>
  <c r="AA41" i="32"/>
  <c r="Z41" i="32"/>
  <c r="AA42" i="32"/>
  <c r="Z42" i="32"/>
  <c r="C43" i="32"/>
  <c r="X43" i="32" s="1"/>
  <c r="Y43" i="32" s="1"/>
  <c r="AA43" i="32"/>
  <c r="Z43" i="32"/>
  <c r="AA47" i="32"/>
  <c r="Z47" i="32"/>
  <c r="AA49" i="32"/>
  <c r="Z49" i="32"/>
  <c r="AA51" i="32"/>
  <c r="Z51" i="32"/>
  <c r="Z55" i="32"/>
  <c r="AA57" i="32"/>
  <c r="Z57" i="32"/>
  <c r="AA58" i="32"/>
  <c r="Z58" i="32"/>
  <c r="C59" i="32"/>
  <c r="X59" i="32" s="1"/>
  <c r="Y59" i="32" s="1"/>
  <c r="AA59" i="32"/>
  <c r="Z59" i="32"/>
  <c r="AA63" i="32"/>
  <c r="Z63" i="32"/>
  <c r="AA65" i="32"/>
  <c r="Z65" i="32"/>
  <c r="AA66" i="32"/>
  <c r="Z66" i="32"/>
  <c r="C67" i="32"/>
  <c r="X67" i="32" s="1"/>
  <c r="Y67" i="32" s="1"/>
  <c r="AA67" i="32"/>
  <c r="Z67" i="32"/>
  <c r="AA71" i="32"/>
  <c r="Z71" i="32"/>
  <c r="AA73" i="32"/>
  <c r="Z73" i="32"/>
  <c r="AA74" i="32"/>
  <c r="Z74" i="32"/>
  <c r="C75" i="32"/>
  <c r="X75" i="32" s="1"/>
  <c r="Y75" i="32" s="1"/>
  <c r="AA75" i="32"/>
  <c r="Z75" i="32"/>
  <c r="AA79" i="32"/>
  <c r="Z79" i="32"/>
  <c r="Z81" i="32"/>
  <c r="AA81" i="32"/>
  <c r="AA82" i="32"/>
  <c r="Z82" i="32"/>
  <c r="C83" i="32"/>
  <c r="X83" i="32" s="1"/>
  <c r="Y83" i="32" s="1"/>
  <c r="AA83" i="32"/>
  <c r="Z83" i="32"/>
  <c r="AA87" i="32"/>
  <c r="Z87" i="32"/>
  <c r="Z89" i="32"/>
  <c r="AA89" i="32"/>
  <c r="AA90" i="32"/>
  <c r="Z90" i="32"/>
  <c r="C91" i="32"/>
  <c r="X91" i="32" s="1"/>
  <c r="Y91" i="32" s="1"/>
  <c r="AA91" i="32"/>
  <c r="Z91" i="32"/>
  <c r="Z97" i="32"/>
  <c r="AA97" i="32"/>
  <c r="AA98" i="32"/>
  <c r="Z98" i="32"/>
  <c r="C99" i="32"/>
  <c r="X99" i="32" s="1"/>
  <c r="Y99" i="32" s="1"/>
  <c r="AA99" i="32"/>
  <c r="Z99" i="32"/>
  <c r="Z105" i="32"/>
  <c r="AA105" i="32"/>
  <c r="AA106" i="32"/>
  <c r="Z106" i="32"/>
  <c r="C107" i="32"/>
  <c r="X107" i="32" s="1"/>
  <c r="Y107" i="32" s="1"/>
  <c r="AA107" i="32"/>
  <c r="Z107" i="32"/>
  <c r="AA108" i="32"/>
  <c r="Z108" i="32"/>
  <c r="W13" i="33"/>
  <c r="W14" i="33" s="1"/>
  <c r="W15" i="33" s="1"/>
  <c r="W16" i="33" s="1"/>
  <c r="Z17" i="33"/>
  <c r="AA17" i="33"/>
  <c r="W21" i="33"/>
  <c r="Z22" i="33"/>
  <c r="AA23" i="33"/>
  <c r="Z23" i="33"/>
  <c r="Z25" i="33"/>
  <c r="AA25" i="33"/>
  <c r="AA27" i="33"/>
  <c r="Z27" i="33"/>
  <c r="AA29" i="33"/>
  <c r="AA31" i="33"/>
  <c r="Z33" i="33"/>
  <c r="AA33" i="33"/>
  <c r="Z35" i="33"/>
  <c r="AA35" i="33"/>
  <c r="Z37" i="33"/>
  <c r="AA37" i="33"/>
  <c r="Z39" i="33"/>
  <c r="AA39" i="33"/>
  <c r="AA45" i="32"/>
  <c r="Z45" i="32"/>
  <c r="C46" i="32"/>
  <c r="X46" i="32" s="1"/>
  <c r="Y46" i="32" s="1"/>
  <c r="Z46" i="32"/>
  <c r="Z48" i="32"/>
  <c r="AA48" i="32"/>
  <c r="Z52" i="32"/>
  <c r="AA52" i="32"/>
  <c r="AA53" i="32"/>
  <c r="Z53" i="32"/>
  <c r="C54" i="32"/>
  <c r="X54" i="32" s="1"/>
  <c r="Y54" i="32" s="1"/>
  <c r="AA54" i="32"/>
  <c r="Z54" i="32"/>
  <c r="Z56" i="32"/>
  <c r="AA56" i="32"/>
  <c r="Z60" i="32"/>
  <c r="AA60" i="32"/>
  <c r="AA61" i="32"/>
  <c r="Z61" i="32"/>
  <c r="C62" i="32"/>
  <c r="X62" i="32" s="1"/>
  <c r="Y62" i="32" s="1"/>
  <c r="AA62" i="32"/>
  <c r="Z62" i="32"/>
  <c r="Z64" i="32"/>
  <c r="AA64" i="32"/>
  <c r="Z68" i="32"/>
  <c r="AA68" i="32"/>
  <c r="AA69" i="32"/>
  <c r="Z69" i="32"/>
  <c r="C70" i="32"/>
  <c r="X70" i="32" s="1"/>
  <c r="Y70" i="32" s="1"/>
  <c r="AA70" i="32"/>
  <c r="Z70" i="32"/>
  <c r="Z72" i="32"/>
  <c r="AA72" i="32"/>
  <c r="Z76" i="32"/>
  <c r="AA76" i="32"/>
  <c r="AA77" i="32"/>
  <c r="Z77" i="32"/>
  <c r="C78" i="32"/>
  <c r="X78" i="32" s="1"/>
  <c r="Y78" i="32" s="1"/>
  <c r="AA78" i="32"/>
  <c r="Z78" i="32"/>
  <c r="AA80" i="32"/>
  <c r="Z80" i="32"/>
  <c r="AA84" i="32"/>
  <c r="Z84" i="32"/>
  <c r="Z85" i="32"/>
  <c r="AA85" i="32"/>
  <c r="C86" i="32"/>
  <c r="X86" i="32" s="1"/>
  <c r="Y86" i="32" s="1"/>
  <c r="AA86" i="32"/>
  <c r="Z86" i="32"/>
  <c r="AA88" i="32"/>
  <c r="Z88" i="32"/>
  <c r="AA92" i="32"/>
  <c r="Z92" i="32"/>
  <c r="Z93" i="32"/>
  <c r="AA93" i="32"/>
  <c r="C94" i="32"/>
  <c r="X94" i="32" s="1"/>
  <c r="Y94" i="32" s="1"/>
  <c r="AA94" i="32"/>
  <c r="Z94" i="32"/>
  <c r="AA95" i="32"/>
  <c r="Z95" i="32"/>
  <c r="C96" i="32"/>
  <c r="X96" i="32" s="1"/>
  <c r="Y96" i="32" s="1"/>
  <c r="AA96" i="32"/>
  <c r="Z96" i="32"/>
  <c r="AA100" i="32"/>
  <c r="Z100" i="32"/>
  <c r="Z101" i="32"/>
  <c r="AA101" i="32"/>
  <c r="C102" i="32"/>
  <c r="X102" i="32" s="1"/>
  <c r="Y102" i="32" s="1"/>
  <c r="AA102" i="32"/>
  <c r="Z102" i="32"/>
  <c r="AA103" i="32"/>
  <c r="Z103" i="32"/>
  <c r="C104" i="32"/>
  <c r="X104" i="32" s="1"/>
  <c r="Y104" i="32" s="1"/>
  <c r="AA104" i="32"/>
  <c r="Z104" i="32"/>
  <c r="AA18" i="33"/>
  <c r="Z18" i="33"/>
  <c r="AA19" i="33"/>
  <c r="Z19" i="33"/>
  <c r="AA20" i="33"/>
  <c r="Z21" i="33"/>
  <c r="AA21" i="33"/>
  <c r="AA24" i="33"/>
  <c r="Z24" i="33"/>
  <c r="AA26" i="33"/>
  <c r="Z26" i="33"/>
  <c r="Z28" i="33"/>
  <c r="AA30" i="33"/>
  <c r="Z30" i="33"/>
  <c r="AA32" i="33"/>
  <c r="Z32" i="33"/>
  <c r="AA34" i="33"/>
  <c r="Z34" i="33"/>
  <c r="AA36" i="33"/>
  <c r="Z36" i="33"/>
  <c r="AA38" i="33"/>
  <c r="Z38" i="33"/>
  <c r="AA40" i="33"/>
  <c r="Z40" i="33"/>
  <c r="Z41" i="33"/>
  <c r="AA41" i="33"/>
  <c r="X42" i="33"/>
  <c r="Y42" i="33" s="1"/>
  <c r="Z43" i="33"/>
  <c r="AA43" i="33"/>
  <c r="X44" i="33"/>
  <c r="Y44" i="33" s="1"/>
  <c r="Z45" i="33"/>
  <c r="AA45" i="33"/>
  <c r="X46" i="33"/>
  <c r="Y46" i="33" s="1"/>
  <c r="Z47" i="33"/>
  <c r="AA47" i="33"/>
  <c r="X48" i="33"/>
  <c r="Y48" i="33" s="1"/>
  <c r="Z49" i="33"/>
  <c r="AA49" i="33"/>
  <c r="X50" i="33"/>
  <c r="Y50" i="33" s="1"/>
  <c r="Z51" i="33"/>
  <c r="AA51" i="33"/>
  <c r="X52" i="33"/>
  <c r="Y52" i="33" s="1"/>
  <c r="Z53" i="33"/>
  <c r="AA53" i="33"/>
  <c r="X54" i="33"/>
  <c r="Y54" i="33" s="1"/>
  <c r="Z55" i="33"/>
  <c r="AA55" i="33"/>
  <c r="X56" i="33"/>
  <c r="Y56" i="33" s="1"/>
  <c r="Z57" i="33"/>
  <c r="AA57" i="33"/>
  <c r="X58" i="33"/>
  <c r="Y58" i="33" s="1"/>
  <c r="X60" i="33"/>
  <c r="Y60" i="33" s="1"/>
  <c r="X64" i="33"/>
  <c r="Y64" i="33" s="1"/>
  <c r="X68" i="33"/>
  <c r="Y68" i="33" s="1"/>
  <c r="X72" i="33"/>
  <c r="Y72" i="33" s="1"/>
  <c r="X76" i="33"/>
  <c r="Y76" i="33" s="1"/>
  <c r="X80" i="33"/>
  <c r="Y80" i="33" s="1"/>
  <c r="X84" i="33"/>
  <c r="Y84" i="33" s="1"/>
  <c r="X88" i="33"/>
  <c r="Y88" i="33" s="1"/>
  <c r="X92" i="33"/>
  <c r="Y92" i="33" s="1"/>
  <c r="X96" i="33"/>
  <c r="Y96" i="33" s="1"/>
  <c r="Z108" i="33"/>
  <c r="Z106" i="33"/>
  <c r="Z104" i="33"/>
  <c r="Z102" i="33"/>
  <c r="Z100" i="33"/>
  <c r="Z98" i="33"/>
  <c r="Z94" i="33"/>
  <c r="Z90" i="33"/>
  <c r="Z86" i="33"/>
  <c r="Z82" i="33"/>
  <c r="Z78" i="33"/>
  <c r="Z74" i="33"/>
  <c r="Z70" i="33"/>
  <c r="Z66" i="33"/>
  <c r="Z62" i="33"/>
  <c r="Z58" i="33"/>
  <c r="Z54" i="33"/>
  <c r="Z50" i="33"/>
  <c r="Z46" i="33"/>
  <c r="Z42" i="33"/>
  <c r="AA105" i="33"/>
  <c r="AA101" i="33"/>
  <c r="AA97" i="33"/>
  <c r="AA93" i="33"/>
  <c r="AA89" i="33"/>
  <c r="AA85" i="33"/>
  <c r="AA81" i="33"/>
  <c r="AA77" i="33"/>
  <c r="AA73" i="33"/>
  <c r="AA69" i="33"/>
  <c r="AA65" i="33"/>
  <c r="AA61" i="33"/>
  <c r="X101" i="33"/>
  <c r="Y101" i="33" s="1"/>
  <c r="X105" i="33"/>
  <c r="Y105" i="33" s="1"/>
  <c r="Z107" i="33"/>
  <c r="Z103" i="33"/>
  <c r="Z99" i="33"/>
  <c r="Z96" i="33"/>
  <c r="Z92" i="33"/>
  <c r="Z88" i="33"/>
  <c r="Z84" i="33"/>
  <c r="Z80" i="33"/>
  <c r="Z76" i="33"/>
  <c r="Z72" i="33"/>
  <c r="Z68" i="33"/>
  <c r="Z64" i="33"/>
  <c r="Z60" i="33"/>
  <c r="Z56" i="33"/>
  <c r="Z52" i="33"/>
  <c r="Z48" i="33"/>
  <c r="Z44" i="33"/>
  <c r="AA95" i="33"/>
  <c r="AA91" i="33"/>
  <c r="AA87" i="33"/>
  <c r="AA83" i="33"/>
  <c r="AA79" i="33"/>
  <c r="AA75" i="33"/>
  <c r="AA71" i="33"/>
  <c r="AA67" i="33"/>
  <c r="AA63" i="33"/>
  <c r="AA59" i="33"/>
  <c r="AA55" i="32" l="1"/>
  <c r="X54" i="31"/>
  <c r="Y54" i="31" s="1"/>
  <c r="K54" i="31"/>
  <c r="M54" i="31" s="1"/>
  <c r="Z50" i="32"/>
  <c r="C51" i="32"/>
  <c r="X51" i="32" s="1"/>
  <c r="Y51" i="32" s="1"/>
  <c r="AA46" i="32"/>
  <c r="AA42" i="33"/>
  <c r="Z31" i="33"/>
  <c r="Z29" i="33"/>
  <c r="AA28" i="33"/>
  <c r="C29" i="32"/>
  <c r="X29" i="32" s="1"/>
  <c r="Y29" i="32" s="1"/>
  <c r="AA22" i="33"/>
  <c r="Z20" i="33"/>
  <c r="C13" i="32"/>
  <c r="X13" i="32" s="1"/>
  <c r="Y13" i="32" s="1"/>
  <c r="L5" i="32"/>
  <c r="C12" i="31"/>
  <c r="X12" i="31" s="1"/>
  <c r="Y12" i="31" s="1"/>
  <c r="L5" i="31"/>
  <c r="Z9" i="32"/>
  <c r="Z10" i="31"/>
  <c r="C10" i="31"/>
  <c r="P5" i="31"/>
  <c r="Z9" i="31"/>
  <c r="Y98" i="31"/>
  <c r="X99" i="31"/>
  <c r="Y99" i="31" s="1"/>
  <c r="C10" i="32"/>
  <c r="AA9" i="33"/>
  <c r="X10" i="33"/>
  <c r="K10" i="33"/>
  <c r="M10" i="33" s="1"/>
  <c r="R10" i="33" s="1"/>
  <c r="Z9" i="33"/>
  <c r="L5" i="33"/>
  <c r="P5" i="33"/>
  <c r="P4" i="17"/>
  <c r="L4" i="17"/>
  <c r="AA54" i="31" l="1"/>
  <c r="C55" i="31"/>
  <c r="Z54" i="31"/>
  <c r="X10" i="31"/>
  <c r="M10" i="31"/>
  <c r="X10" i="32"/>
  <c r="M10" i="32"/>
  <c r="R10" i="32" s="1"/>
  <c r="X100" i="31"/>
  <c r="Y100" i="31" s="1"/>
  <c r="C11" i="33"/>
  <c r="K11" i="33" s="1"/>
  <c r="M11" i="33" s="1"/>
  <c r="AA10" i="33"/>
  <c r="Z10" i="33"/>
  <c r="X55" i="31" l="1"/>
  <c r="Y55" i="31" s="1"/>
  <c r="K55" i="31"/>
  <c r="M55" i="31" s="1"/>
  <c r="R55" i="31" s="1"/>
  <c r="Z10" i="32"/>
  <c r="C5" i="32"/>
  <c r="AA10" i="32"/>
  <c r="C11" i="32"/>
  <c r="X11" i="32" s="1"/>
  <c r="Y11" i="32" s="1"/>
  <c r="P4" i="32" s="1"/>
  <c r="E5" i="32"/>
  <c r="D4" i="32"/>
  <c r="P2" i="32" s="1"/>
  <c r="G5" i="32"/>
  <c r="C12" i="33"/>
  <c r="Z11" i="33"/>
  <c r="AA11" i="33"/>
  <c r="X11" i="33"/>
  <c r="Y11" i="33" s="1"/>
  <c r="C56" i="31" l="1"/>
  <c r="X56" i="31" s="1"/>
  <c r="Y56" i="31" s="1"/>
  <c r="P4" i="31" s="1"/>
  <c r="Z55" i="31"/>
  <c r="AA55" i="31"/>
  <c r="E5" i="31"/>
  <c r="D4" i="31"/>
  <c r="P2" i="31" s="1"/>
  <c r="C5" i="31"/>
  <c r="G5" i="31"/>
  <c r="I5" i="32"/>
  <c r="K12" i="33"/>
  <c r="M12" i="33" s="1"/>
  <c r="R12" i="33" s="1"/>
  <c r="X12" i="33"/>
  <c r="Y12" i="33" s="1"/>
  <c r="I5" i="31" l="1"/>
  <c r="C13" i="33"/>
  <c r="AA12" i="33"/>
  <c r="Z12" i="33"/>
  <c r="X13" i="33" l="1"/>
  <c r="Y13" i="33" s="1"/>
  <c r="K13" i="33"/>
  <c r="M13" i="33" s="1"/>
  <c r="C14" i="33" l="1"/>
  <c r="Z13" i="33"/>
  <c r="AA13" i="33"/>
  <c r="K14" i="33" l="1"/>
  <c r="M14" i="33" s="1"/>
  <c r="R14" i="33" s="1"/>
  <c r="X14" i="33"/>
  <c r="Y14" i="33" s="1"/>
  <c r="C15" i="33" l="1"/>
  <c r="AA14" i="33"/>
  <c r="Z14" i="33"/>
  <c r="K15" i="33" l="1"/>
  <c r="M15" i="33" s="1"/>
  <c r="R15" i="33" s="1"/>
  <c r="X15" i="33"/>
  <c r="Y15" i="33" s="1"/>
  <c r="C16" i="33" l="1"/>
  <c r="Z15" i="33"/>
  <c r="AA15" i="33"/>
  <c r="K16" i="33" l="1"/>
  <c r="M16" i="33" s="1"/>
  <c r="R16" i="33" s="1"/>
  <c r="X16" i="33"/>
  <c r="Y16" i="33" s="1"/>
  <c r="C17" i="33" l="1"/>
  <c r="X17" i="33" s="1"/>
  <c r="Y17" i="33" s="1"/>
  <c r="P4" i="33" s="1"/>
  <c r="Z16" i="33"/>
  <c r="Z8" i="33" s="1"/>
  <c r="AA16" i="33"/>
  <c r="AA8" i="33" s="1"/>
  <c r="E5" i="33"/>
  <c r="D4" i="33"/>
  <c r="P2" i="33" s="1"/>
  <c r="C5" i="33"/>
  <c r="G5" i="33"/>
  <c r="I5" i="33" l="1"/>
  <c r="L4" i="33"/>
</calcChain>
</file>

<file path=xl/sharedStrings.xml><?xml version="1.0" encoding="utf-8"?>
<sst xmlns="http://schemas.openxmlformats.org/spreadsheetml/2006/main" count="446" uniqueCount="84">
  <si>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</si>
  <si>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</si>
  <si>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</si>
  <si>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</si>
  <si>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</si>
  <si>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</si>
  <si>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</si>
  <si>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</si>
  <si>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</si>
  <si>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</si>
  <si>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</si>
  <si>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</si>
  <si>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</si>
  <si>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</si>
  <si>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</si>
  <si>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</si>
  <si>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</si>
  <si>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</si>
  <si>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</si>
  <si>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</si>
  <si>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</si>
  <si>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</si>
  <si>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</si>
  <si>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</si>
  <si>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</si>
  <si>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</si>
  <si>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</si>
  <si>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</si>
  <si>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</si>
  <si>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</si>
  <si>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</si>
  <si>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</si>
  <si>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</si>
  <si>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</si>
  <si>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</si>
  <si>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</si>
  <si>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</si>
  <si>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</si>
  <si>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</si>
  <si>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</si>
  <si>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</si>
  <si>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</si>
  <si>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</si>
  <si>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</si>
  <si>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</si>
  <si>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</si>
  <si>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</si>
  <si>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</si>
  <si>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</si>
  <si>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</si>
  <si>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</si>
  <si>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</si>
  <si>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</si>
  <si>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</si>
  <si>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</si>
  <si>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</si>
  <si>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</si>
  <si>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</si>
  <si>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</si>
  <si>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</si>
  <si>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</si>
  <si>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</si>
  <si>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</si>
  <si>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</si>
  <si>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</si>
  <si>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</si>
  <si>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</si>
  <si>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</si>
  <si>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</si>
  <si>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>１ｈ足</t>
    <rPh sb="2" eb="3">
      <t>アシ</t>
    </rPh>
    <phoneticPr fontId="3"/>
  </si>
  <si>
    <t>リスク（2%）</t>
    <phoneticPr fontId="3"/>
  </si>
  <si>
    <t>買</t>
    <phoneticPr fontId="2"/>
  </si>
  <si>
    <t>1h足</t>
    <rPh sb="2" eb="3">
      <t>アシ</t>
    </rPh>
    <phoneticPr fontId="3"/>
  </si>
  <si>
    <t>リスク２％</t>
    <phoneticPr fontId="2"/>
  </si>
  <si>
    <t>買</t>
    <phoneticPr fontId="2"/>
  </si>
  <si>
    <t>売</t>
    <phoneticPr fontId="2"/>
  </si>
  <si>
    <t>　きちんとルール通り、システムトレードをすることで負けないトレードが出来るとわかった。次は時間足を短くして検証してみようと思います。</t>
    <rPh sb="8" eb="9">
      <t>ドオ</t>
    </rPh>
    <rPh sb="25" eb="26">
      <t>マ</t>
    </rPh>
    <rPh sb="34" eb="36">
      <t>デキ</t>
    </rPh>
    <rPh sb="43" eb="44">
      <t>ツギ</t>
    </rPh>
    <rPh sb="45" eb="47">
      <t>ジカン</t>
    </rPh>
    <rPh sb="47" eb="48">
      <t>アシ</t>
    </rPh>
    <rPh sb="49" eb="50">
      <t>ミジカ</t>
    </rPh>
    <rPh sb="53" eb="55">
      <t>ケンショウ</t>
    </rPh>
    <rPh sb="61" eb="62">
      <t>オモ</t>
    </rPh>
    <phoneticPr fontId="2"/>
  </si>
  <si>
    <t>　このＰＢのエントリー基準・1時間足でデモトレードをしてみたいと思います。</t>
    <rPh sb="11" eb="13">
      <t>キジュン</t>
    </rPh>
    <rPh sb="15" eb="17">
      <t>ジカン</t>
    </rPh>
    <rPh sb="17" eb="18">
      <t>アシ</t>
    </rPh>
    <rPh sb="32" eb="33">
      <t>オモ</t>
    </rPh>
    <phoneticPr fontId="2"/>
  </si>
  <si>
    <t>USD/JPY</t>
    <phoneticPr fontId="2"/>
  </si>
  <si>
    <t>GBP/USD</t>
    <phoneticPr fontId="2"/>
  </si>
  <si>
    <t>EB</t>
    <phoneticPr fontId="2"/>
  </si>
  <si>
    <t>GBP/AUD</t>
    <phoneticPr fontId="2"/>
  </si>
  <si>
    <t>EUR/USD</t>
    <phoneticPr fontId="2"/>
  </si>
  <si>
    <t>　自分なりにエントリーするＰＢと見送るＰＢの区別をつけられるようになって来たと感じる。GC・ＤＣ付近でのＰＢはかなり優位性がある。又、ＭＡに触れているＰＢというのが重要。乖離している場合や、利確位置を遠くすると勝率が下がる。</t>
    <rPh sb="1" eb="3">
      <t>ジブン</t>
    </rPh>
    <rPh sb="16" eb="18">
      <t>ミオク</t>
    </rPh>
    <rPh sb="22" eb="24">
      <t>クベツ</t>
    </rPh>
    <rPh sb="36" eb="37">
      <t>キ</t>
    </rPh>
    <rPh sb="39" eb="40">
      <t>カン</t>
    </rPh>
    <rPh sb="48" eb="50">
      <t>フキン</t>
    </rPh>
    <rPh sb="58" eb="61">
      <t>ユウイセイ</t>
    </rPh>
    <rPh sb="65" eb="66">
      <t>マタ</t>
    </rPh>
    <rPh sb="70" eb="71">
      <t>フ</t>
    </rPh>
    <rPh sb="82" eb="84">
      <t>ジュウヨウ</t>
    </rPh>
    <rPh sb="85" eb="87">
      <t>カイリ</t>
    </rPh>
    <rPh sb="91" eb="93">
      <t>バアイ</t>
    </rPh>
    <rPh sb="95" eb="97">
      <t>リカク</t>
    </rPh>
    <rPh sb="97" eb="99">
      <t>イチ</t>
    </rPh>
    <rPh sb="100" eb="101">
      <t>トオ</t>
    </rPh>
    <rPh sb="105" eb="107">
      <t>ショウリツ</t>
    </rPh>
    <rPh sb="108" eb="109">
      <t>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</si>
</sst>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642605</xdr:colOff>
      <xdr:row>26</xdr:row>
      <xdr:rowOff>22212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5785AD5-F529-46E9-9981-8F0D25F57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24305" cy="47275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57150</xdr:rowOff>
    </xdr:from>
    <xdr:to>
      <xdr:col>9</xdr:col>
      <xdr:colOff>669438</xdr:colOff>
      <xdr:row>53</xdr:row>
      <xdr:rowOff>19050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F6C9EAD-8771-452F-A961-7F16655B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00"/>
          <a:ext cx="6651138" cy="4848225"/>
        </a:xfrm>
        <a:prstGeom prst="rect">
          <a:avLst/>
        </a:prstGeom>
      </xdr:spPr>
    </xdr:pic>
    <xdr:clientData/>
  </xdr:twoCellAnchor>
  <xdr:twoCellAnchor editAs="oneCell">
    <xdr:from>
      <xdr:col>9</xdr:col>
      <xdr:colOff>647700</xdr:colOff>
      <xdr:row>0</xdr:row>
      <xdr:rowOff>9525</xdr:rowOff>
    </xdr:from>
    <xdr:to>
      <xdr:col>19</xdr:col>
      <xdr:colOff>440838</xdr:colOff>
      <xdr:row>26</xdr:row>
      <xdr:rowOff>30485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3E9A3EF-359B-4CC3-BEC3-109A013EC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29400" y="9525"/>
          <a:ext cx="6651138" cy="47263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19</xdr:col>
      <xdr:colOff>478938</xdr:colOff>
      <xdr:row>52</xdr:row>
      <xdr:rowOff>49535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E741F9E-9DC3-4CEE-88C3-E06A9E24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00" y="4733925"/>
          <a:ext cx="6651138" cy="4726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57150</xdr:rowOff>
    </xdr:from>
    <xdr:to>
      <xdr:col>9</xdr:col>
      <xdr:colOff>669438</xdr:colOff>
      <xdr:row>79</xdr:row>
      <xdr:rowOff>78110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1FE3AE3-022A-41A1-8145-18B79962B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9648825"/>
          <a:ext cx="6651138" cy="472631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52</xdr:row>
      <xdr:rowOff>76200</xdr:rowOff>
    </xdr:from>
    <xdr:to>
      <xdr:col>19</xdr:col>
      <xdr:colOff>555138</xdr:colOff>
      <xdr:row>78</xdr:row>
      <xdr:rowOff>97160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578D9B6-7A4D-4865-8216-9C3306BB6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43700" y="9486900"/>
          <a:ext cx="6651138" cy="4726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171450</xdr:rowOff>
    </xdr:from>
    <xdr:to>
      <xdr:col>9</xdr:col>
      <xdr:colOff>669438</xdr:colOff>
      <xdr:row>106</xdr:row>
      <xdr:rowOff>11435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7C2A913-E416-42CA-88E9-197963818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4468475"/>
          <a:ext cx="6651138" cy="472631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78</xdr:row>
      <xdr:rowOff>161925</xdr:rowOff>
    </xdr:from>
    <xdr:to>
      <xdr:col>19</xdr:col>
      <xdr:colOff>526563</xdr:colOff>
      <xdr:row>105</xdr:row>
      <xdr:rowOff>1910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7FAF711-DD0B-4BD7-9981-1DE3D0FEC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15125" y="14277975"/>
          <a:ext cx="6651138" cy="472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49</v>
      </c>
    </row>
    <row r="3" spans="1:2" x14ac:dyDescent="0.15">
      <c r="A3">
        <v>100000</v>
      </c>
    </row>
    <row r="5" spans="1:2" x14ac:dyDescent="0.15">
      <c r="A5" t="s">
        <v>50</v>
      </c>
    </row>
    <row r="6" spans="1:2" x14ac:dyDescent="0.15">
      <c r="A6" t="s">
        <v>57</v>
      </c>
      <c r="B6">
        <v>90</v>
      </c>
    </row>
    <row r="7" spans="1:2" x14ac:dyDescent="0.15">
      <c r="A7" t="s">
        <v>56</v>
      </c>
      <c r="B7">
        <v>90</v>
      </c>
    </row>
    <row r="8" spans="1:2" x14ac:dyDescent="0.15">
      <c r="A8" t="s">
        <v>54</v>
      </c>
      <c r="B8">
        <v>110</v>
      </c>
    </row>
    <row r="9" spans="1:2" x14ac:dyDescent="0.15">
      <c r="A9" t="s">
        <v>52</v>
      </c>
      <c r="B9">
        <v>120</v>
      </c>
    </row>
    <row r="10" spans="1:2" x14ac:dyDescent="0.15">
      <c r="A10" t="s">
        <v>53</v>
      </c>
      <c r="B10">
        <v>150</v>
      </c>
    </row>
    <row r="11" spans="1:2" x14ac:dyDescent="0.15">
      <c r="A11" t="s">
        <v>58</v>
      </c>
      <c r="B11">
        <v>100</v>
      </c>
    </row>
    <row r="12" spans="1:2" x14ac:dyDescent="0.15">
      <c r="A12" t="s">
        <v>55</v>
      </c>
      <c r="B12">
        <v>80</v>
      </c>
    </row>
    <row r="13" spans="1:2" x14ac:dyDescent="0.15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109"/>
  <sheetViews>
    <sheetView zoomScale="115" zoomScaleNormal="115" workbookViewId="0">
      <pane ySplit="8" topLeftCell="A9" activePane="bottomLeft" state="frozen"/>
      <selection pane="bottomLeft" activeCell="P59" sqref="P59:Q5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7" x14ac:dyDescent="0.15">
      <c r="B2" s="50" t="s">
        <v>5</v>
      </c>
      <c r="C2" s="50"/>
      <c r="D2" s="52" t="s">
        <v>44</v>
      </c>
      <c r="E2" s="52"/>
      <c r="F2" s="50" t="s">
        <v>6</v>
      </c>
      <c r="G2" s="50"/>
      <c r="H2" s="54" t="s">
        <v>69</v>
      </c>
      <c r="I2" s="54"/>
      <c r="J2" s="50" t="s">
        <v>7</v>
      </c>
      <c r="K2" s="50"/>
      <c r="L2" s="51">
        <v>100000</v>
      </c>
      <c r="M2" s="52"/>
      <c r="N2" s="50" t="s">
        <v>8</v>
      </c>
      <c r="O2" s="50"/>
      <c r="P2" s="53">
        <f>SUM(L2,D4)</f>
        <v>233293.63456027073</v>
      </c>
      <c r="Q2" s="54"/>
      <c r="R2" s="1"/>
      <c r="S2" s="1"/>
      <c r="T2" s="1"/>
    </row>
    <row r="3" spans="2:27" ht="57" customHeight="1" x14ac:dyDescent="0.15">
      <c r="B3" s="50" t="s">
        <v>9</v>
      </c>
      <c r="C3" s="50"/>
      <c r="D3" s="55" t="s">
        <v>38</v>
      </c>
      <c r="E3" s="55"/>
      <c r="F3" s="55"/>
      <c r="G3" s="55"/>
      <c r="H3" s="55"/>
      <c r="I3" s="55"/>
      <c r="J3" s="50" t="s">
        <v>10</v>
      </c>
      <c r="K3" s="50"/>
      <c r="L3" s="55" t="s">
        <v>62</v>
      </c>
      <c r="M3" s="56"/>
      <c r="N3" s="56"/>
      <c r="O3" s="56"/>
      <c r="P3" s="56"/>
      <c r="Q3" s="56"/>
      <c r="R3" s="1"/>
      <c r="S3" s="1"/>
    </row>
    <row r="4" spans="2:27" x14ac:dyDescent="0.15">
      <c r="B4" s="50" t="s">
        <v>11</v>
      </c>
      <c r="C4" s="50"/>
      <c r="D4" s="57">
        <f>SUM($R$9:$S$993)</f>
        <v>133293.63456027073</v>
      </c>
      <c r="E4" s="57"/>
      <c r="F4" s="50" t="s">
        <v>12</v>
      </c>
      <c r="G4" s="50"/>
      <c r="H4" s="58">
        <f>SUM($T$9:$U$108)</f>
        <v>1455.0000000000016</v>
      </c>
      <c r="I4" s="54"/>
      <c r="J4" s="59" t="s">
        <v>67</v>
      </c>
      <c r="K4" s="59"/>
      <c r="L4" s="53">
        <f>Z8/AA8</f>
        <v>-5.0547773737700821</v>
      </c>
      <c r="M4" s="53"/>
      <c r="N4" s="59" t="s">
        <v>60</v>
      </c>
      <c r="O4" s="59"/>
      <c r="P4" s="60">
        <f>MAX(Y:Y)</f>
        <v>0.10571428571428676</v>
      </c>
      <c r="Q4" s="60"/>
      <c r="R4" s="1"/>
      <c r="S4" s="1"/>
      <c r="T4" s="1"/>
    </row>
    <row r="5" spans="2:27" x14ac:dyDescent="0.15">
      <c r="B5" s="39" t="s">
        <v>15</v>
      </c>
      <c r="C5" s="2">
        <f>COUNTIF($R$9:$R$990,"&gt;0")</f>
        <v>45</v>
      </c>
      <c r="D5" s="38" t="s">
        <v>16</v>
      </c>
      <c r="E5" s="15">
        <f>COUNTIF($R$9:$R$990,"&lt;0")</f>
        <v>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0.9</v>
      </c>
      <c r="J5" s="61" t="s">
        <v>19</v>
      </c>
      <c r="K5" s="50"/>
      <c r="L5" s="62">
        <f>MAX(V9:V993)</f>
        <v>8</v>
      </c>
      <c r="M5" s="63"/>
      <c r="N5" s="17" t="s">
        <v>20</v>
      </c>
      <c r="O5" s="9"/>
      <c r="P5" s="62">
        <f>MAX(W9:W993)</f>
        <v>1</v>
      </c>
      <c r="Q5" s="63"/>
      <c r="R5" s="1"/>
      <c r="S5" s="1"/>
      <c r="T5" s="1"/>
    </row>
    <row r="6" spans="2:27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7" x14ac:dyDescent="0.15">
      <c r="B7" s="64" t="s">
        <v>21</v>
      </c>
      <c r="C7" s="66" t="s">
        <v>22</v>
      </c>
      <c r="D7" s="67"/>
      <c r="E7" s="70" t="s">
        <v>23</v>
      </c>
      <c r="F7" s="71"/>
      <c r="G7" s="71"/>
      <c r="H7" s="71"/>
      <c r="I7" s="72"/>
      <c r="J7" s="73" t="s">
        <v>70</v>
      </c>
      <c r="K7" s="74"/>
      <c r="L7" s="75"/>
      <c r="M7" s="76" t="s">
        <v>25</v>
      </c>
      <c r="N7" s="77" t="s">
        <v>26</v>
      </c>
      <c r="O7" s="78"/>
      <c r="P7" s="78"/>
      <c r="Q7" s="79"/>
      <c r="R7" s="80" t="s">
        <v>27</v>
      </c>
      <c r="S7" s="80"/>
      <c r="T7" s="80"/>
      <c r="U7" s="80"/>
    </row>
    <row r="8" spans="2:27" x14ac:dyDescent="0.15">
      <c r="B8" s="65"/>
      <c r="C8" s="68"/>
      <c r="D8" s="69"/>
      <c r="E8" s="18" t="s">
        <v>28</v>
      </c>
      <c r="F8" s="18" t="s">
        <v>29</v>
      </c>
      <c r="G8" s="18" t="s">
        <v>30</v>
      </c>
      <c r="H8" s="81" t="s">
        <v>31</v>
      </c>
      <c r="I8" s="72"/>
      <c r="J8" s="4" t="s">
        <v>32</v>
      </c>
      <c r="K8" s="82" t="s">
        <v>33</v>
      </c>
      <c r="L8" s="75"/>
      <c r="M8" s="76"/>
      <c r="N8" s="5" t="s">
        <v>28</v>
      </c>
      <c r="O8" s="5" t="s">
        <v>29</v>
      </c>
      <c r="P8" s="83" t="s">
        <v>31</v>
      </c>
      <c r="Q8" s="79"/>
      <c r="R8" s="80" t="s">
        <v>34</v>
      </c>
      <c r="S8" s="80"/>
      <c r="T8" s="80" t="s">
        <v>32</v>
      </c>
      <c r="U8" s="80"/>
      <c r="Y8" t="s">
        <v>59</v>
      </c>
      <c r="Z8">
        <f>SUM(Z9:Z108)</f>
        <v>166166.86588057282</v>
      </c>
      <c r="AA8">
        <f>SUM(AA9:AA108)</f>
        <v>-32873.231320302053</v>
      </c>
    </row>
    <row r="9" spans="2:27" x14ac:dyDescent="0.15">
      <c r="B9" s="40">
        <v>1</v>
      </c>
      <c r="C9" s="84">
        <f>L2</f>
        <v>100000</v>
      </c>
      <c r="D9" s="84"/>
      <c r="E9" s="40">
        <v>2019</v>
      </c>
      <c r="F9" s="8">
        <v>43783</v>
      </c>
      <c r="G9" s="40" t="s">
        <v>3</v>
      </c>
      <c r="H9" s="85">
        <v>1.0999000000000001</v>
      </c>
      <c r="I9" s="85"/>
      <c r="J9" s="40">
        <v>6</v>
      </c>
      <c r="K9" s="44">
        <f>IF(J9="","",C9*0.02)</f>
        <v>2000</v>
      </c>
      <c r="L9" s="45"/>
      <c r="M9" s="6">
        <f>IF(J9="","",(K9/J9)/LOOKUP(RIGHT($D$2,3),定数!$A$6:$A$13,定数!$B$6:$B$13))</f>
        <v>2.7777777777777777</v>
      </c>
      <c r="N9" s="40">
        <v>2019</v>
      </c>
      <c r="O9" s="8">
        <v>43783</v>
      </c>
      <c r="P9" s="85">
        <v>1.0992999999999999</v>
      </c>
      <c r="Q9" s="85"/>
      <c r="R9" s="86">
        <f>IF(P9="","",T9*M9*LOOKUP(RIGHT($D$2,3),定数!$A$6:$A$13,定数!$B$6:$B$13))</f>
        <v>2000.0000000005198</v>
      </c>
      <c r="S9" s="86"/>
      <c r="T9" s="87">
        <f>IF(P9="","",IF(G9="買",(P9-H9),(H9-P9))*IF(RIGHT($D$2,3)="JPY",100,10000))</f>
        <v>6.0000000000015596</v>
      </c>
      <c r="U9" s="87"/>
      <c r="V9" s="1">
        <f>IF(T9&lt;&gt;"",IF(T9&gt;0,1+V8,0),"")</f>
        <v>1</v>
      </c>
      <c r="W9">
        <f>IF(T9&lt;&gt;"",IF(T9&lt;0,1+W8,0),"")</f>
        <v>0</v>
      </c>
      <c r="Z9">
        <f>IF(R9&gt;0,R9,"")</f>
        <v>2000.0000000005198</v>
      </c>
      <c r="AA9" t="str">
        <f>IF(R9&lt;0,R9,"")</f>
        <v/>
      </c>
    </row>
    <row r="10" spans="2:27" x14ac:dyDescent="0.15">
      <c r="B10" s="40">
        <v>2</v>
      </c>
      <c r="C10" s="84">
        <f t="shared" ref="C10:C73" si="0">IF(R9="","",C9+R9)</f>
        <v>102000.00000000052</v>
      </c>
      <c r="D10" s="84"/>
      <c r="E10" s="46">
        <v>2019</v>
      </c>
      <c r="F10" s="8">
        <v>43791</v>
      </c>
      <c r="G10" s="40" t="s">
        <v>3</v>
      </c>
      <c r="H10" s="85">
        <v>1.1049</v>
      </c>
      <c r="I10" s="85"/>
      <c r="J10" s="40">
        <v>12</v>
      </c>
      <c r="K10" s="44">
        <f t="shared" ref="K10:K73" si="1">IF(J10="","",C10*0.02)</f>
        <v>2040.0000000000105</v>
      </c>
      <c r="L10" s="45"/>
      <c r="M10" s="6">
        <f>IF(J10="","",(K10/J10)/LOOKUP(RIGHT($D$2,3),定数!$A$6:$A$13,定数!$B$6:$B$13))</f>
        <v>1.4166666666666741</v>
      </c>
      <c r="N10" s="46">
        <v>2019</v>
      </c>
      <c r="O10" s="8">
        <v>43791</v>
      </c>
      <c r="P10" s="85">
        <v>1.1034999999999999</v>
      </c>
      <c r="Q10" s="85"/>
      <c r="R10" s="86">
        <f>IF(P10="","",T10*M10*LOOKUP(RIGHT($D$2,3),定数!$A$6:$A$13,定数!$B$6:$B$13))</f>
        <v>2380.0000000001278</v>
      </c>
      <c r="S10" s="86"/>
      <c r="T10" s="87">
        <f>IF(P10="","",IF(G10="買",(P10-H10),(H10-P10))*IF(RIGHT($D$2,3)="JPY",100,10000))</f>
        <v>14.000000000000679</v>
      </c>
      <c r="U10" s="87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102000.00000000052</v>
      </c>
      <c r="Z10">
        <f t="shared" ref="Z10:Z73" si="4">IF(R10&gt;0,R10,"")</f>
        <v>2380.0000000001278</v>
      </c>
      <c r="AA10" t="str">
        <f t="shared" ref="AA10:AA73" si="5">IF(R10&lt;0,R10,"")</f>
        <v/>
      </c>
    </row>
    <row r="11" spans="2:27" x14ac:dyDescent="0.15">
      <c r="B11" s="40">
        <v>3</v>
      </c>
      <c r="C11" s="88">
        <f t="shared" ref="C11" si="6">IF(R10="","",C10+R10)</f>
        <v>104380.00000000065</v>
      </c>
      <c r="D11" s="89"/>
      <c r="E11" s="46">
        <v>2019</v>
      </c>
      <c r="F11" s="8">
        <v>43795</v>
      </c>
      <c r="G11" s="40" t="s">
        <v>4</v>
      </c>
      <c r="H11" s="85">
        <v>1.1014999999999999</v>
      </c>
      <c r="I11" s="85"/>
      <c r="J11" s="40">
        <v>5</v>
      </c>
      <c r="K11" s="44">
        <f t="shared" si="1"/>
        <v>2087.6000000000131</v>
      </c>
      <c r="L11" s="45"/>
      <c r="M11" s="6">
        <f>IF(J11="","",(K11/J11)/LOOKUP(RIGHT($D$2,3),定数!$A$6:$A$13,定数!$B$6:$B$13))</f>
        <v>3.4793333333333551</v>
      </c>
      <c r="N11" s="46">
        <v>2019</v>
      </c>
      <c r="O11" s="8">
        <v>43795</v>
      </c>
      <c r="P11" s="85">
        <v>1.1648000000000001</v>
      </c>
      <c r="Q11" s="85"/>
      <c r="R11" s="85">
        <v>1.1014999999999999</v>
      </c>
      <c r="S11" s="85"/>
      <c r="T11" s="87">
        <f>IF(P11="","",IF(G11="買",(P11-H11),(H11-P11))*IF(RIGHT($D$2,3)="JPY",100,10000))</f>
        <v>633.00000000000136</v>
      </c>
      <c r="U11" s="87"/>
      <c r="V11" s="22">
        <f t="shared" si="2"/>
        <v>3</v>
      </c>
      <c r="W11">
        <f t="shared" si="3"/>
        <v>0</v>
      </c>
      <c r="X11" s="41">
        <f>IF(C11&lt;&gt;"",MAX(X10,C11),"")</f>
        <v>104380.00000000065</v>
      </c>
      <c r="Y11" s="42">
        <f>IF(X11&lt;&gt;"",1-(C11/X11),"")</f>
        <v>0</v>
      </c>
      <c r="Z11">
        <f t="shared" si="4"/>
        <v>1.1014999999999999</v>
      </c>
      <c r="AA11" t="str">
        <f t="shared" si="5"/>
        <v/>
      </c>
    </row>
    <row r="12" spans="2:27" x14ac:dyDescent="0.15">
      <c r="B12" s="40">
        <v>4</v>
      </c>
      <c r="C12" s="88">
        <f t="shared" ref="C12" si="7">IF(R11="","",C11+R11)</f>
        <v>104381.10150000066</v>
      </c>
      <c r="D12" s="89"/>
      <c r="E12" s="46">
        <v>2019</v>
      </c>
      <c r="F12" s="8">
        <v>43797</v>
      </c>
      <c r="G12" s="40" t="s">
        <v>4</v>
      </c>
      <c r="H12" s="85">
        <v>1.1014999999999999</v>
      </c>
      <c r="I12" s="85"/>
      <c r="J12" s="40">
        <v>5</v>
      </c>
      <c r="K12" s="44">
        <f t="shared" si="1"/>
        <v>2087.6220300000132</v>
      </c>
      <c r="L12" s="45"/>
      <c r="M12" s="6">
        <f>IF(J12="","",(K12/J12)/LOOKUP(RIGHT($D$2,3),定数!$A$6:$A$13,定数!$B$6:$B$13))</f>
        <v>3.4793700500000218</v>
      </c>
      <c r="N12" s="46">
        <v>2019</v>
      </c>
      <c r="O12" s="8">
        <v>43797</v>
      </c>
      <c r="P12" s="85">
        <v>1.1012999999999999</v>
      </c>
      <c r="Q12" s="85"/>
      <c r="R12" s="86">
        <f>IF(P12="","",T12*M12*LOOKUP(RIGHT($D$2,3),定数!$A$6:$A$13,定数!$B$6:$B$13))</f>
        <v>-835.04881199991326</v>
      </c>
      <c r="S12" s="86"/>
      <c r="T12" s="87">
        <f t="shared" ref="T12:T75" si="8">IF(P12="","",IF(G12="買",(P12-H12),(H12-P12))*IF(RIGHT($D$2,3)="JPY",100,10000))</f>
        <v>-1.9999999999997797</v>
      </c>
      <c r="U12" s="87"/>
      <c r="V12" s="22">
        <f t="shared" si="2"/>
        <v>0</v>
      </c>
      <c r="W12">
        <f t="shared" si="3"/>
        <v>1</v>
      </c>
      <c r="X12" s="41">
        <f t="shared" ref="X12:X75" si="9">IF(C12&lt;&gt;"",MAX(X11,C12),"")</f>
        <v>104381.10150000066</v>
      </c>
      <c r="Y12" s="42">
        <f t="shared" ref="Y12:Y75" si="10">IF(X12&lt;&gt;"",1-(C12/X12),"")</f>
        <v>0</v>
      </c>
      <c r="Z12" t="str">
        <f t="shared" si="4"/>
        <v/>
      </c>
      <c r="AA12">
        <f t="shared" si="5"/>
        <v>-835.04881199991326</v>
      </c>
    </row>
    <row r="13" spans="2:27" x14ac:dyDescent="0.15">
      <c r="B13" s="40">
        <v>5</v>
      </c>
      <c r="C13" s="88">
        <f t="shared" ref="C13" si="11">IF(R12="","",C12+R12)</f>
        <v>103546.05268800075</v>
      </c>
      <c r="D13" s="89"/>
      <c r="E13" s="46">
        <v>2019</v>
      </c>
      <c r="F13" s="8">
        <v>43809</v>
      </c>
      <c r="G13" s="40" t="s">
        <v>4</v>
      </c>
      <c r="H13" s="85">
        <v>1.1080000000000001</v>
      </c>
      <c r="I13" s="85"/>
      <c r="J13" s="40">
        <v>13</v>
      </c>
      <c r="K13" s="44">
        <f t="shared" si="1"/>
        <v>2070.9210537600152</v>
      </c>
      <c r="L13" s="45"/>
      <c r="M13" s="6">
        <f>IF(J13="","",(K13/J13)/LOOKUP(RIGHT($D$2,3),定数!$A$6:$A$13,定数!$B$6:$B$13))</f>
        <v>1.3275134960000097</v>
      </c>
      <c r="N13" s="46">
        <v>2019</v>
      </c>
      <c r="O13" s="8">
        <v>43809</v>
      </c>
      <c r="P13" s="85">
        <v>1.1092</v>
      </c>
      <c r="Q13" s="85"/>
      <c r="R13" s="86">
        <f>IF(P13="","",T13*M13*LOOKUP(RIGHT($D$2,3),定数!$A$6:$A$13,定数!$B$6:$B$13))</f>
        <v>1911.6194342398032</v>
      </c>
      <c r="S13" s="86"/>
      <c r="T13" s="87">
        <f t="shared" si="8"/>
        <v>11.999999999998678</v>
      </c>
      <c r="U13" s="87"/>
      <c r="V13" s="22">
        <f t="shared" si="2"/>
        <v>1</v>
      </c>
      <c r="W13">
        <f t="shared" si="3"/>
        <v>0</v>
      </c>
      <c r="X13" s="41">
        <f t="shared" si="9"/>
        <v>104381.10150000066</v>
      </c>
      <c r="Y13" s="42">
        <f t="shared" si="10"/>
        <v>7.9999999999990079E-3</v>
      </c>
      <c r="Z13">
        <f t="shared" si="4"/>
        <v>1911.6194342398032</v>
      </c>
      <c r="AA13" t="str">
        <f t="shared" si="5"/>
        <v/>
      </c>
    </row>
    <row r="14" spans="2:27" x14ac:dyDescent="0.15">
      <c r="B14" s="40">
        <v>6</v>
      </c>
      <c r="C14" s="88">
        <f t="shared" ref="C14" si="12">IF(R13="","",C13+R13)</f>
        <v>105457.67212224056</v>
      </c>
      <c r="D14" s="89"/>
      <c r="E14" s="46">
        <v>2019</v>
      </c>
      <c r="F14" s="8">
        <v>43817</v>
      </c>
      <c r="G14" s="40" t="s">
        <v>3</v>
      </c>
      <c r="H14" s="85">
        <v>1.1143000000000001</v>
      </c>
      <c r="I14" s="85"/>
      <c r="J14" s="40">
        <v>7</v>
      </c>
      <c r="K14" s="44">
        <f t="shared" si="1"/>
        <v>2109.1534424448114</v>
      </c>
      <c r="L14" s="45"/>
      <c r="M14" s="6">
        <f>IF(J14="","",(K14/J14)/LOOKUP(RIGHT($D$2,3),定数!$A$6:$A$13,定数!$B$6:$B$13))</f>
        <v>2.5108969552914422</v>
      </c>
      <c r="N14" s="46">
        <v>2019</v>
      </c>
      <c r="O14" s="8">
        <v>43817</v>
      </c>
      <c r="P14" s="85">
        <v>1.115</v>
      </c>
      <c r="Q14" s="85"/>
      <c r="R14" s="86">
        <f>IF(P14="","",T14*M14*LOOKUP(RIGHT($D$2,3),定数!$A$6:$A$13,定数!$B$6:$B$13))</f>
        <v>-2109.153442444579</v>
      </c>
      <c r="S14" s="86"/>
      <c r="T14" s="87">
        <f t="shared" si="8"/>
        <v>-6.9999999999992291</v>
      </c>
      <c r="U14" s="87"/>
      <c r="V14" s="22">
        <f t="shared" si="2"/>
        <v>0</v>
      </c>
      <c r="W14">
        <f t="shared" si="3"/>
        <v>1</v>
      </c>
      <c r="X14" s="41">
        <f t="shared" si="9"/>
        <v>105457.67212224056</v>
      </c>
      <c r="Y14" s="42">
        <f t="shared" si="10"/>
        <v>0</v>
      </c>
      <c r="Z14" t="str">
        <f t="shared" si="4"/>
        <v/>
      </c>
      <c r="AA14">
        <f t="shared" si="5"/>
        <v>-2109.153442444579</v>
      </c>
    </row>
    <row r="15" spans="2:27" x14ac:dyDescent="0.15">
      <c r="B15" s="40">
        <v>7</v>
      </c>
      <c r="C15" s="88">
        <f t="shared" ref="C15" si="13">IF(R14="","",C14+R14)</f>
        <v>103348.51867979598</v>
      </c>
      <c r="D15" s="89"/>
      <c r="E15" s="46">
        <v>2019</v>
      </c>
      <c r="F15" s="8">
        <v>43817</v>
      </c>
      <c r="G15" s="40" t="s">
        <v>3</v>
      </c>
      <c r="H15" s="85">
        <v>1.113</v>
      </c>
      <c r="I15" s="85"/>
      <c r="J15" s="40">
        <v>6</v>
      </c>
      <c r="K15" s="44">
        <f t="shared" si="1"/>
        <v>2066.9703735959197</v>
      </c>
      <c r="L15" s="45"/>
      <c r="M15" s="6">
        <f>IF(J15="","",(K15/J15)/LOOKUP(RIGHT($D$2,3),定数!$A$6:$A$13,定数!$B$6:$B$13))</f>
        <v>2.8707921855498886</v>
      </c>
      <c r="N15" s="46">
        <v>2019</v>
      </c>
      <c r="O15" s="8">
        <v>43817</v>
      </c>
      <c r="P15" s="85">
        <v>1.1121000000000001</v>
      </c>
      <c r="Q15" s="85"/>
      <c r="R15" s="86">
        <f>IF(P15="","",T15*M15*LOOKUP(RIGHT($D$2,3),定数!$A$6:$A$13,定数!$B$6:$B$13))</f>
        <v>3100.4555603935382</v>
      </c>
      <c r="S15" s="86"/>
      <c r="T15" s="87">
        <f t="shared" si="8"/>
        <v>8.9999999999990088</v>
      </c>
      <c r="U15" s="87"/>
      <c r="V15" s="22">
        <f t="shared" si="2"/>
        <v>1</v>
      </c>
      <c r="W15">
        <f t="shared" si="3"/>
        <v>0</v>
      </c>
      <c r="X15" s="41">
        <f t="shared" si="9"/>
        <v>105457.67212224056</v>
      </c>
      <c r="Y15" s="42">
        <f t="shared" si="10"/>
        <v>1.9999999999997908E-2</v>
      </c>
      <c r="Z15">
        <f t="shared" si="4"/>
        <v>3100.4555603935382</v>
      </c>
      <c r="AA15" t="str">
        <f t="shared" si="5"/>
        <v/>
      </c>
    </row>
    <row r="16" spans="2:27" x14ac:dyDescent="0.15">
      <c r="B16" s="40">
        <v>8</v>
      </c>
      <c r="C16" s="88">
        <f t="shared" ref="C16" si="14">IF(R15="","",C15+R15)</f>
        <v>106448.97424018952</v>
      </c>
      <c r="D16" s="89"/>
      <c r="E16" s="46">
        <v>2019</v>
      </c>
      <c r="F16" s="8">
        <v>43829</v>
      </c>
      <c r="G16" s="40" t="s">
        <v>4</v>
      </c>
      <c r="H16" s="85">
        <v>1.1177999999999999</v>
      </c>
      <c r="I16" s="85"/>
      <c r="J16" s="40">
        <v>9</v>
      </c>
      <c r="K16" s="44">
        <f t="shared" si="1"/>
        <v>2128.9794848037905</v>
      </c>
      <c r="L16" s="45"/>
      <c r="M16" s="6">
        <f>IF(J16="","",(K16/J16)/LOOKUP(RIGHT($D$2,3),定数!$A$6:$A$13,定数!$B$6:$B$13))</f>
        <v>1.9712773007442506</v>
      </c>
      <c r="N16" s="46">
        <v>2019</v>
      </c>
      <c r="O16" s="8">
        <v>43829</v>
      </c>
      <c r="P16" s="85">
        <v>1.1191</v>
      </c>
      <c r="Q16" s="85"/>
      <c r="R16" s="86">
        <f>IF(P16="","",T16*M16*LOOKUP(RIGHT($D$2,3),定数!$A$6:$A$13,定数!$B$6:$B$13))</f>
        <v>3075.1925891612173</v>
      </c>
      <c r="S16" s="86"/>
      <c r="T16" s="87">
        <f t="shared" si="8"/>
        <v>13.000000000000789</v>
      </c>
      <c r="U16" s="87"/>
      <c r="V16" s="22">
        <f t="shared" si="2"/>
        <v>2</v>
      </c>
      <c r="W16">
        <f t="shared" si="3"/>
        <v>0</v>
      </c>
      <c r="X16" s="41">
        <f t="shared" si="9"/>
        <v>106448.97424018952</v>
      </c>
      <c r="Y16" s="42" t="b">
        <f>H1111=IF(X16&lt;&gt;"",1-(C16/X16),"")</f>
        <v>1</v>
      </c>
      <c r="Z16">
        <f t="shared" si="4"/>
        <v>3075.1925891612173</v>
      </c>
      <c r="AA16" t="str">
        <f t="shared" si="5"/>
        <v/>
      </c>
    </row>
    <row r="17" spans="2:27" x14ac:dyDescent="0.15">
      <c r="B17" s="40">
        <v>9</v>
      </c>
      <c r="C17" s="88">
        <f t="shared" ref="C17" si="15">IF(R16="","",C16+R16)</f>
        <v>109524.16682935074</v>
      </c>
      <c r="D17" s="89"/>
      <c r="E17" s="46">
        <v>2019</v>
      </c>
      <c r="F17" s="8">
        <v>43830</v>
      </c>
      <c r="G17" s="40" t="s">
        <v>4</v>
      </c>
      <c r="H17" s="85">
        <v>1.1217999999999999</v>
      </c>
      <c r="I17" s="85"/>
      <c r="J17" s="40">
        <v>12</v>
      </c>
      <c r="K17" s="44">
        <f t="shared" si="1"/>
        <v>2190.4833365870149</v>
      </c>
      <c r="L17" s="45"/>
      <c r="M17" s="6">
        <f>IF(J17="","",(K17/J17)/LOOKUP(RIGHT($D$2,3),定数!$A$6:$A$13,定数!$B$6:$B$13))</f>
        <v>1.5211689837409825</v>
      </c>
      <c r="N17" s="46">
        <v>2019</v>
      </c>
      <c r="O17" s="8">
        <v>43830</v>
      </c>
      <c r="P17" s="85">
        <v>1.123</v>
      </c>
      <c r="Q17" s="85"/>
      <c r="R17" s="86">
        <f>IF(P17="","",T17*M17*LOOKUP(RIGHT($D$2,3),定数!$A$6:$A$13,定数!$B$6:$B$13))</f>
        <v>2190.4833365871791</v>
      </c>
      <c r="S17" s="86"/>
      <c r="T17" s="87">
        <f t="shared" si="8"/>
        <v>12.000000000000899</v>
      </c>
      <c r="U17" s="87"/>
      <c r="V17" s="22">
        <f t="shared" si="2"/>
        <v>3</v>
      </c>
      <c r="W17">
        <f t="shared" si="3"/>
        <v>0</v>
      </c>
      <c r="X17" s="41">
        <f t="shared" si="9"/>
        <v>109524.16682935074</v>
      </c>
      <c r="Y17" s="42">
        <f t="shared" si="10"/>
        <v>0</v>
      </c>
      <c r="Z17">
        <f t="shared" si="4"/>
        <v>2190.4833365871791</v>
      </c>
      <c r="AA17" t="str">
        <f t="shared" si="5"/>
        <v/>
      </c>
    </row>
    <row r="18" spans="2:27" x14ac:dyDescent="0.15">
      <c r="B18" s="40">
        <v>10</v>
      </c>
      <c r="C18" s="88">
        <f t="shared" ref="C18" si="16">IF(R17="","",C17+R17)</f>
        <v>111714.65016593791</v>
      </c>
      <c r="D18" s="89"/>
      <c r="E18" s="47">
        <v>2020</v>
      </c>
      <c r="F18" s="8">
        <v>43837</v>
      </c>
      <c r="G18" s="40" t="s">
        <v>3</v>
      </c>
      <c r="H18" s="85">
        <v>1.1177999999999999</v>
      </c>
      <c r="I18" s="85"/>
      <c r="J18" s="40">
        <v>11</v>
      </c>
      <c r="K18" s="44">
        <f t="shared" si="1"/>
        <v>2234.2930033187581</v>
      </c>
      <c r="L18" s="45"/>
      <c r="M18" s="6">
        <f>IF(J18="","",(K18/J18)/LOOKUP(RIGHT($D$2,3),定数!$A$6:$A$13,定数!$B$6:$B$13))</f>
        <v>1.6926462146354229</v>
      </c>
      <c r="N18" s="46">
        <v>2020</v>
      </c>
      <c r="O18" s="8">
        <v>43837</v>
      </c>
      <c r="P18" s="85">
        <v>1.1166</v>
      </c>
      <c r="Q18" s="85"/>
      <c r="R18" s="86">
        <f>IF(P18="","",T18*M18*LOOKUP(RIGHT($D$2,3),定数!$A$6:$A$13,定数!$B$6:$B$13))</f>
        <v>2437.4105490747406</v>
      </c>
      <c r="S18" s="86"/>
      <c r="T18" s="87">
        <f t="shared" si="8"/>
        <v>11.999999999998678</v>
      </c>
      <c r="U18" s="87"/>
      <c r="V18" s="22">
        <f t="shared" si="2"/>
        <v>4</v>
      </c>
      <c r="W18">
        <f t="shared" si="3"/>
        <v>0</v>
      </c>
      <c r="X18" s="41">
        <f t="shared" si="9"/>
        <v>111714.65016593791</v>
      </c>
      <c r="Y18" s="42">
        <f t="shared" si="10"/>
        <v>0</v>
      </c>
      <c r="Z18">
        <f t="shared" si="4"/>
        <v>2437.4105490747406</v>
      </c>
      <c r="AA18" t="str">
        <f t="shared" si="5"/>
        <v/>
      </c>
    </row>
    <row r="19" spans="2:27" x14ac:dyDescent="0.15">
      <c r="B19" s="40">
        <v>11</v>
      </c>
      <c r="C19" s="88">
        <f t="shared" si="0"/>
        <v>114152.06071501266</v>
      </c>
      <c r="D19" s="89"/>
      <c r="E19" s="40">
        <v>2020</v>
      </c>
      <c r="F19" s="8">
        <v>43888</v>
      </c>
      <c r="G19" s="40" t="s">
        <v>4</v>
      </c>
      <c r="H19" s="85">
        <v>1.0980000000000001</v>
      </c>
      <c r="I19" s="85"/>
      <c r="J19" s="40">
        <v>18</v>
      </c>
      <c r="K19" s="44">
        <f t="shared" si="1"/>
        <v>2283.0412143002532</v>
      </c>
      <c r="L19" s="45"/>
      <c r="M19" s="6">
        <f>IF(J19="","",(K19/J19)/LOOKUP(RIGHT($D$2,3),定数!$A$6:$A$13,定数!$B$6:$B$13))</f>
        <v>1.0569635251390062</v>
      </c>
      <c r="N19" s="47">
        <v>2020</v>
      </c>
      <c r="O19" s="8">
        <v>43888</v>
      </c>
      <c r="P19" s="85">
        <v>1.0998000000000001</v>
      </c>
      <c r="Q19" s="85"/>
      <c r="R19" s="86">
        <f>IF(P19="","",T19*M19*LOOKUP(RIGHT($D$2,3),定数!$A$6:$A$13,定数!$B$6:$B$13))</f>
        <v>2283.0412143002836</v>
      </c>
      <c r="S19" s="86"/>
      <c r="T19" s="87">
        <f t="shared" si="8"/>
        <v>18.000000000000238</v>
      </c>
      <c r="U19" s="87"/>
      <c r="V19" s="22">
        <f t="shared" si="2"/>
        <v>5</v>
      </c>
      <c r="W19">
        <f t="shared" si="3"/>
        <v>0</v>
      </c>
      <c r="X19" s="41">
        <f t="shared" si="9"/>
        <v>114152.06071501266</v>
      </c>
      <c r="Y19" s="42">
        <f t="shared" si="10"/>
        <v>0</v>
      </c>
      <c r="Z19">
        <f t="shared" si="4"/>
        <v>2283.0412143002836</v>
      </c>
      <c r="AA19" t="str">
        <f t="shared" si="5"/>
        <v/>
      </c>
    </row>
    <row r="20" spans="2:27" x14ac:dyDescent="0.15">
      <c r="B20" s="40">
        <v>12</v>
      </c>
      <c r="C20" s="88">
        <f t="shared" si="0"/>
        <v>116435.10192931295</v>
      </c>
      <c r="D20" s="89"/>
      <c r="E20" s="47">
        <v>2020</v>
      </c>
      <c r="F20" s="8">
        <v>43892</v>
      </c>
      <c r="G20" s="40" t="s">
        <v>4</v>
      </c>
      <c r="H20" s="85">
        <v>1.1086</v>
      </c>
      <c r="I20" s="85"/>
      <c r="J20" s="40">
        <v>25</v>
      </c>
      <c r="K20" s="44">
        <f t="shared" si="1"/>
        <v>2328.7020385862593</v>
      </c>
      <c r="L20" s="45"/>
      <c r="M20" s="6">
        <f>IF(J20="","",(K20/J20)/LOOKUP(RIGHT($D$2,3),定数!$A$6:$A$13,定数!$B$6:$B$13))</f>
        <v>0.77623401286208649</v>
      </c>
      <c r="N20" s="47">
        <v>2020</v>
      </c>
      <c r="O20" s="8">
        <v>43892</v>
      </c>
      <c r="P20" s="85">
        <v>1.1120000000000001</v>
      </c>
      <c r="Q20" s="85"/>
      <c r="R20" s="86">
        <f>IF(P20="","",T20*M20*LOOKUP(RIGHT($D$2,3),定数!$A$6:$A$13,定数!$B$6:$B$13))</f>
        <v>3167.0347724773778</v>
      </c>
      <c r="S20" s="86"/>
      <c r="T20" s="87">
        <f t="shared" si="8"/>
        <v>34.000000000000696</v>
      </c>
      <c r="U20" s="87"/>
      <c r="V20" s="22">
        <f t="shared" si="2"/>
        <v>6</v>
      </c>
      <c r="W20">
        <f t="shared" si="3"/>
        <v>0</v>
      </c>
      <c r="X20" s="41">
        <f t="shared" si="9"/>
        <v>116435.10192931295</v>
      </c>
      <c r="Y20" s="42">
        <f t="shared" si="10"/>
        <v>0</v>
      </c>
      <c r="Z20">
        <f t="shared" si="4"/>
        <v>3167.0347724773778</v>
      </c>
      <c r="AA20" t="str">
        <f t="shared" si="5"/>
        <v/>
      </c>
    </row>
    <row r="21" spans="2:27" x14ac:dyDescent="0.15">
      <c r="B21" s="40">
        <v>13</v>
      </c>
      <c r="C21" s="88">
        <f t="shared" si="0"/>
        <v>119602.13670179032</v>
      </c>
      <c r="D21" s="89"/>
      <c r="E21" s="47">
        <v>2020</v>
      </c>
      <c r="F21" s="8">
        <v>43895</v>
      </c>
      <c r="G21" s="40" t="s">
        <v>4</v>
      </c>
      <c r="H21" s="85">
        <v>1.1196999999999999</v>
      </c>
      <c r="I21" s="85"/>
      <c r="J21" s="40">
        <v>32</v>
      </c>
      <c r="K21" s="44">
        <f t="shared" si="1"/>
        <v>2392.0427340358065</v>
      </c>
      <c r="L21" s="45"/>
      <c r="M21" s="6">
        <f>IF(J21="","",(K21/J21)/LOOKUP(RIGHT($D$2,3),定数!$A$6:$A$13,定数!$B$6:$B$13))</f>
        <v>0.62292779532182463</v>
      </c>
      <c r="N21" s="47">
        <v>2020</v>
      </c>
      <c r="O21" s="8">
        <v>43895</v>
      </c>
      <c r="P21" s="85">
        <v>1.1245000000000001</v>
      </c>
      <c r="Q21" s="85"/>
      <c r="R21" s="86">
        <f>IF(P21="","",T21*M21*LOOKUP(RIGHT($D$2,3),定数!$A$6:$A$13,定数!$B$6:$B$13))</f>
        <v>3588.0641010538129</v>
      </c>
      <c r="S21" s="86"/>
      <c r="T21" s="87">
        <f t="shared" si="8"/>
        <v>48.000000000001378</v>
      </c>
      <c r="U21" s="87"/>
      <c r="V21" s="22">
        <f t="shared" si="2"/>
        <v>7</v>
      </c>
      <c r="W21">
        <f t="shared" si="3"/>
        <v>0</v>
      </c>
      <c r="X21" s="41">
        <f t="shared" si="9"/>
        <v>119602.13670179032</v>
      </c>
      <c r="Y21" s="42">
        <f t="shared" si="10"/>
        <v>0</v>
      </c>
      <c r="Z21">
        <f t="shared" si="4"/>
        <v>3588.0641010538129</v>
      </c>
      <c r="AA21" t="str">
        <f t="shared" si="5"/>
        <v/>
      </c>
    </row>
    <row r="22" spans="2:27" x14ac:dyDescent="0.15">
      <c r="B22" s="40">
        <v>14</v>
      </c>
      <c r="C22" s="88">
        <f t="shared" si="0"/>
        <v>123190.20080284413</v>
      </c>
      <c r="D22" s="89"/>
      <c r="E22" s="47">
        <v>2020</v>
      </c>
      <c r="F22" s="8">
        <v>43902</v>
      </c>
      <c r="G22" s="40" t="s">
        <v>3</v>
      </c>
      <c r="H22" s="85">
        <v>1.1194</v>
      </c>
      <c r="I22" s="85"/>
      <c r="J22" s="40">
        <v>107</v>
      </c>
      <c r="K22" s="44">
        <f t="shared" si="1"/>
        <v>2463.8040160568826</v>
      </c>
      <c r="L22" s="45"/>
      <c r="M22" s="6">
        <f>IF(J22="","",(K22/J22)/LOOKUP(RIGHT($D$2,3),定数!$A$6:$A$13,定数!$B$6:$B$13))</f>
        <v>0.19188504797950798</v>
      </c>
      <c r="N22" s="47">
        <v>2020</v>
      </c>
      <c r="O22" s="8">
        <v>43902</v>
      </c>
      <c r="P22" s="85">
        <v>1.1067</v>
      </c>
      <c r="Q22" s="85"/>
      <c r="R22" s="86">
        <f>IF(P22="","",T22*M22*LOOKUP(RIGHT($D$2,3),定数!$A$6:$A$13,定数!$B$6:$B$13))</f>
        <v>2924.3281312076861</v>
      </c>
      <c r="S22" s="86"/>
      <c r="T22" s="87">
        <f t="shared" si="8"/>
        <v>126.99999999999933</v>
      </c>
      <c r="U22" s="87"/>
      <c r="V22" s="22">
        <f t="shared" si="2"/>
        <v>8</v>
      </c>
      <c r="W22">
        <f t="shared" si="3"/>
        <v>0</v>
      </c>
      <c r="X22" s="41">
        <f t="shared" si="9"/>
        <v>123190.20080284413</v>
      </c>
      <c r="Y22" s="42">
        <f t="shared" si="10"/>
        <v>0</v>
      </c>
      <c r="Z22">
        <f t="shared" si="4"/>
        <v>2924.3281312076861</v>
      </c>
      <c r="AA22" t="str">
        <f t="shared" si="5"/>
        <v/>
      </c>
    </row>
    <row r="23" spans="2:27" x14ac:dyDescent="0.15">
      <c r="B23" s="40">
        <v>15</v>
      </c>
      <c r="C23" s="88">
        <f t="shared" si="0"/>
        <v>126114.52893405182</v>
      </c>
      <c r="D23" s="89"/>
      <c r="E23" s="47">
        <v>2020</v>
      </c>
      <c r="F23" s="8">
        <v>43915</v>
      </c>
      <c r="G23" s="40" t="s">
        <v>4</v>
      </c>
      <c r="H23" s="85">
        <v>1.0818000000000001</v>
      </c>
      <c r="I23" s="85"/>
      <c r="J23" s="40">
        <v>28</v>
      </c>
      <c r="K23" s="44">
        <f t="shared" si="1"/>
        <v>2522.2905786810365</v>
      </c>
      <c r="L23" s="45"/>
      <c r="M23" s="6">
        <f>IF(J23="","",(K23/J23)/LOOKUP(RIGHT($D$2,3),定数!$A$6:$A$13,定数!$B$6:$B$13))</f>
        <v>0.75068171984554666</v>
      </c>
      <c r="N23" s="47">
        <v>2020</v>
      </c>
      <c r="O23" s="8">
        <v>43915</v>
      </c>
      <c r="P23" s="85">
        <v>1.0845</v>
      </c>
      <c r="Q23" s="85"/>
      <c r="R23" s="86">
        <f>IF(P23="","",T23*M23*LOOKUP(RIGHT($D$2,3),定数!$A$6:$A$13,定数!$B$6:$B$13))</f>
        <v>2432.2087722995034</v>
      </c>
      <c r="S23" s="86"/>
      <c r="T23" s="87">
        <f t="shared" si="8"/>
        <v>26.999999999999247</v>
      </c>
      <c r="U23" s="87"/>
      <c r="V23" t="str">
        <f t="shared" ref="V23:W74" si="17">IF(S23&lt;&gt;"",IF(S23&lt;0,1+V22,0),"")</f>
        <v/>
      </c>
      <c r="W23">
        <f t="shared" si="3"/>
        <v>0</v>
      </c>
      <c r="X23" s="41">
        <f t="shared" si="9"/>
        <v>126114.52893405182</v>
      </c>
      <c r="Y23" s="42">
        <f t="shared" si="10"/>
        <v>0</v>
      </c>
      <c r="Z23">
        <f t="shared" si="4"/>
        <v>2432.2087722995034</v>
      </c>
      <c r="AA23" t="str">
        <f t="shared" si="5"/>
        <v/>
      </c>
    </row>
    <row r="24" spans="2:27" x14ac:dyDescent="0.15">
      <c r="B24" s="40">
        <v>16</v>
      </c>
      <c r="C24" s="88">
        <f t="shared" si="0"/>
        <v>128546.73770635133</v>
      </c>
      <c r="D24" s="89"/>
      <c r="E24" s="47">
        <v>2020</v>
      </c>
      <c r="F24" s="8">
        <v>43916</v>
      </c>
      <c r="G24" s="40" t="s">
        <v>4</v>
      </c>
      <c r="H24" s="85">
        <v>1.0976999999999999</v>
      </c>
      <c r="I24" s="85"/>
      <c r="J24" s="40">
        <v>52</v>
      </c>
      <c r="K24" s="44">
        <f t="shared" si="1"/>
        <v>2570.9347541270267</v>
      </c>
      <c r="L24" s="45"/>
      <c r="M24" s="6">
        <f>IF(J24="","",(K24/J24)/LOOKUP(RIGHT($D$2,3),定数!$A$6:$A$13,定数!$B$6:$B$13))</f>
        <v>0.41200877469984404</v>
      </c>
      <c r="N24" s="47">
        <v>2020</v>
      </c>
      <c r="O24" s="8">
        <v>43916</v>
      </c>
      <c r="P24" s="85">
        <v>1.1033999999999999</v>
      </c>
      <c r="Q24" s="85"/>
      <c r="R24" s="86">
        <f>IF(P24="","",T24*M24*LOOKUP(RIGHT($D$2,3),定数!$A$6:$A$13,定数!$B$6:$B$13))</f>
        <v>2818.1400189469523</v>
      </c>
      <c r="S24" s="86"/>
      <c r="T24" s="87">
        <f t="shared" si="8"/>
        <v>57.000000000000384</v>
      </c>
      <c r="U24" s="87"/>
      <c r="V24" t="str">
        <f t="shared" si="17"/>
        <v/>
      </c>
      <c r="W24">
        <f t="shared" si="3"/>
        <v>0</v>
      </c>
      <c r="X24" s="41">
        <f t="shared" si="9"/>
        <v>128546.73770635133</v>
      </c>
      <c r="Y24" s="42">
        <f t="shared" si="10"/>
        <v>0</v>
      </c>
      <c r="Z24">
        <f t="shared" si="4"/>
        <v>2818.1400189469523</v>
      </c>
      <c r="AA24" t="str">
        <f t="shared" si="5"/>
        <v/>
      </c>
    </row>
    <row r="25" spans="2:27" x14ac:dyDescent="0.15">
      <c r="B25" s="40">
        <v>17</v>
      </c>
      <c r="C25" s="88">
        <f t="shared" si="0"/>
        <v>131364.87772529828</v>
      </c>
      <c r="D25" s="89"/>
      <c r="E25" s="47">
        <v>2020</v>
      </c>
      <c r="F25" s="8">
        <v>43923</v>
      </c>
      <c r="G25" s="40" t="s">
        <v>3</v>
      </c>
      <c r="H25" s="85">
        <v>1.0929</v>
      </c>
      <c r="I25" s="85"/>
      <c r="J25" s="40">
        <v>24</v>
      </c>
      <c r="K25" s="44">
        <f t="shared" si="1"/>
        <v>2627.2975545059658</v>
      </c>
      <c r="L25" s="45"/>
      <c r="M25" s="6">
        <f>IF(J25="","",(K25/J25)/LOOKUP(RIGHT($D$2,3),定数!$A$6:$A$13,定数!$B$6:$B$13))</f>
        <v>0.91225609531457141</v>
      </c>
      <c r="N25" s="47">
        <v>2020</v>
      </c>
      <c r="O25" s="8">
        <v>43923</v>
      </c>
      <c r="P25" s="85">
        <v>1.0896999999999999</v>
      </c>
      <c r="Q25" s="85"/>
      <c r="R25" s="86">
        <f>IF(P25="","",T25*M25*LOOKUP(RIGHT($D$2,3),定数!$A$6:$A$13,定数!$B$6:$B$13))</f>
        <v>3503.0634060080542</v>
      </c>
      <c r="S25" s="86"/>
      <c r="T25" s="87">
        <f t="shared" si="8"/>
        <v>32.000000000000917</v>
      </c>
      <c r="U25" s="87"/>
      <c r="V25" t="str">
        <f t="shared" si="17"/>
        <v/>
      </c>
      <c r="W25">
        <f t="shared" si="3"/>
        <v>0</v>
      </c>
      <c r="X25" s="41">
        <f t="shared" si="9"/>
        <v>131364.87772529828</v>
      </c>
      <c r="Y25" s="42">
        <f t="shared" si="10"/>
        <v>0</v>
      </c>
      <c r="Z25">
        <f t="shared" si="4"/>
        <v>3503.0634060080542</v>
      </c>
      <c r="AA25" t="str">
        <f t="shared" si="5"/>
        <v/>
      </c>
    </row>
    <row r="26" spans="2:27" x14ac:dyDescent="0.15">
      <c r="B26" s="40">
        <v>18</v>
      </c>
      <c r="C26" s="88">
        <f t="shared" si="0"/>
        <v>134867.94113130635</v>
      </c>
      <c r="D26" s="89"/>
      <c r="E26" s="47">
        <v>2020</v>
      </c>
      <c r="F26" s="8">
        <v>43937</v>
      </c>
      <c r="G26" s="40" t="s">
        <v>3</v>
      </c>
      <c r="H26" s="85">
        <v>1.0876999999999999</v>
      </c>
      <c r="I26" s="85"/>
      <c r="J26" s="40">
        <v>28</v>
      </c>
      <c r="K26" s="44">
        <f t="shared" si="1"/>
        <v>2697.3588226261268</v>
      </c>
      <c r="L26" s="45"/>
      <c r="M26" s="6">
        <f>IF(J26="","",(K26/J26)/LOOKUP(RIGHT($D$2,3),定数!$A$6:$A$13,定数!$B$6:$B$13))</f>
        <v>0.80278536387682342</v>
      </c>
      <c r="N26" s="47">
        <v>2020</v>
      </c>
      <c r="O26" s="8">
        <v>43937</v>
      </c>
      <c r="P26" s="85">
        <v>1.0843</v>
      </c>
      <c r="Q26" s="85"/>
      <c r="R26" s="86">
        <f>IF(P26="","",T26*M26*LOOKUP(RIGHT($D$2,3),定数!$A$6:$A$13,定数!$B$6:$B$13))</f>
        <v>3275.3642846172929</v>
      </c>
      <c r="S26" s="86"/>
      <c r="T26" s="87">
        <f t="shared" si="8"/>
        <v>33.999999999998479</v>
      </c>
      <c r="U26" s="87"/>
      <c r="V26" t="str">
        <f t="shared" si="17"/>
        <v/>
      </c>
      <c r="W26">
        <f t="shared" si="3"/>
        <v>0</v>
      </c>
      <c r="X26" s="41">
        <f t="shared" si="9"/>
        <v>134867.94113130635</v>
      </c>
      <c r="Y26" s="42">
        <f t="shared" si="10"/>
        <v>0</v>
      </c>
      <c r="Z26">
        <f t="shared" si="4"/>
        <v>3275.3642846172929</v>
      </c>
      <c r="AA26" t="str">
        <f t="shared" si="5"/>
        <v/>
      </c>
    </row>
    <row r="27" spans="2:27" x14ac:dyDescent="0.15">
      <c r="B27" s="40">
        <v>19</v>
      </c>
      <c r="C27" s="88">
        <f t="shared" si="0"/>
        <v>138143.30541592365</v>
      </c>
      <c r="D27" s="89"/>
      <c r="E27" s="47">
        <v>2020</v>
      </c>
      <c r="F27" s="8">
        <v>43942</v>
      </c>
      <c r="G27" s="40" t="s">
        <v>3</v>
      </c>
      <c r="H27" s="85">
        <v>1.0858000000000001</v>
      </c>
      <c r="I27" s="85"/>
      <c r="J27" s="40">
        <v>7</v>
      </c>
      <c r="K27" s="44">
        <f t="shared" si="1"/>
        <v>2762.8661083184729</v>
      </c>
      <c r="L27" s="45"/>
      <c r="M27" s="6">
        <f>IF(J27="","",(K27/J27)/LOOKUP(RIGHT($D$2,3),定数!$A$6:$A$13,定数!$B$6:$B$13))</f>
        <v>3.2891263194267535</v>
      </c>
      <c r="N27" s="47">
        <v>2020</v>
      </c>
      <c r="O27" s="8">
        <v>43942</v>
      </c>
      <c r="P27" s="85">
        <v>1.0851</v>
      </c>
      <c r="Q27" s="85"/>
      <c r="R27" s="86">
        <f>IF(P27="","",T27*M27*LOOKUP(RIGHT($D$2,3),定数!$A$6:$A$13,定数!$B$6:$B$13))</f>
        <v>2762.866108319045</v>
      </c>
      <c r="S27" s="86"/>
      <c r="T27" s="87">
        <f t="shared" si="8"/>
        <v>7.0000000000014495</v>
      </c>
      <c r="U27" s="87"/>
      <c r="V27" t="str">
        <f t="shared" si="17"/>
        <v/>
      </c>
      <c r="W27">
        <f t="shared" si="3"/>
        <v>0</v>
      </c>
      <c r="X27" s="41">
        <f t="shared" si="9"/>
        <v>138143.30541592365</v>
      </c>
      <c r="Y27" s="42">
        <f t="shared" si="10"/>
        <v>0</v>
      </c>
      <c r="Z27">
        <f t="shared" si="4"/>
        <v>2762.866108319045</v>
      </c>
      <c r="AA27" t="str">
        <f t="shared" si="5"/>
        <v/>
      </c>
    </row>
    <row r="28" spans="2:27" x14ac:dyDescent="0.15">
      <c r="B28" s="40">
        <v>20</v>
      </c>
      <c r="C28" s="88">
        <f t="shared" si="0"/>
        <v>140906.1715242427</v>
      </c>
      <c r="D28" s="89"/>
      <c r="E28" s="47">
        <v>2020</v>
      </c>
      <c r="F28" s="8">
        <v>43952</v>
      </c>
      <c r="G28" s="40" t="s">
        <v>4</v>
      </c>
      <c r="H28" s="85">
        <v>1.097</v>
      </c>
      <c r="I28" s="85"/>
      <c r="J28" s="40">
        <v>23</v>
      </c>
      <c r="K28" s="44">
        <f t="shared" si="1"/>
        <v>2818.123430484854</v>
      </c>
      <c r="L28" s="45"/>
      <c r="M28" s="6">
        <f>IF(J28="","",(K28/J28)/LOOKUP(RIGHT($D$2,3),定数!$A$6:$A$13,定数!$B$6:$B$13))</f>
        <v>1.0210592139437877</v>
      </c>
      <c r="N28" s="47">
        <v>2020</v>
      </c>
      <c r="O28" s="8">
        <v>43952</v>
      </c>
      <c r="P28" s="85">
        <v>1.1004</v>
      </c>
      <c r="Q28" s="85"/>
      <c r="R28" s="86">
        <f>IF(P28="","",T28*M28*LOOKUP(RIGHT($D$2,3),定数!$A$6:$A$13,定数!$B$6:$B$13))</f>
        <v>4165.9215928907388</v>
      </c>
      <c r="S28" s="86"/>
      <c r="T28" s="87">
        <f t="shared" si="8"/>
        <v>34.000000000000696</v>
      </c>
      <c r="U28" s="87"/>
      <c r="V28" t="str">
        <f t="shared" si="17"/>
        <v/>
      </c>
      <c r="W28">
        <f t="shared" si="3"/>
        <v>0</v>
      </c>
      <c r="X28" s="41">
        <f t="shared" si="9"/>
        <v>140906.1715242427</v>
      </c>
      <c r="Y28" s="42">
        <f t="shared" si="10"/>
        <v>0</v>
      </c>
      <c r="Z28">
        <f t="shared" si="4"/>
        <v>4165.9215928907388</v>
      </c>
      <c r="AA28" t="str">
        <f t="shared" si="5"/>
        <v/>
      </c>
    </row>
    <row r="29" spans="2:27" x14ac:dyDescent="0.15">
      <c r="B29" s="40">
        <v>21</v>
      </c>
      <c r="C29" s="88">
        <f t="shared" si="0"/>
        <v>145072.09311713345</v>
      </c>
      <c r="D29" s="89"/>
      <c r="E29" s="47">
        <v>2020</v>
      </c>
      <c r="F29" s="8">
        <v>43971</v>
      </c>
      <c r="G29" s="40" t="s">
        <v>4</v>
      </c>
      <c r="H29" s="85">
        <v>1.0953999999999999</v>
      </c>
      <c r="I29" s="85"/>
      <c r="J29" s="40">
        <v>18</v>
      </c>
      <c r="K29" s="44">
        <f t="shared" si="1"/>
        <v>2901.4418623426691</v>
      </c>
      <c r="L29" s="45"/>
      <c r="M29" s="6">
        <f>IF(J29="","",(K29/J29)/LOOKUP(RIGHT($D$2,3),定数!$A$6:$A$13,定数!$B$6:$B$13))</f>
        <v>1.3432601214549393</v>
      </c>
      <c r="N29" s="47">
        <v>2020</v>
      </c>
      <c r="O29" s="8">
        <v>43971</v>
      </c>
      <c r="P29" s="85">
        <v>1.0972999999999999</v>
      </c>
      <c r="Q29" s="85"/>
      <c r="R29" s="86">
        <f>IF(P29="","",T29*M29*LOOKUP(RIGHT($D$2,3),定数!$A$6:$A$13,定数!$B$6:$B$13))</f>
        <v>3062.6330769172823</v>
      </c>
      <c r="S29" s="86"/>
      <c r="T29" s="87">
        <f t="shared" si="8"/>
        <v>19.000000000000128</v>
      </c>
      <c r="U29" s="87"/>
      <c r="V29" t="str">
        <f t="shared" si="17"/>
        <v/>
      </c>
      <c r="W29">
        <f t="shared" si="3"/>
        <v>0</v>
      </c>
      <c r="X29" s="41">
        <f t="shared" si="9"/>
        <v>145072.09311713345</v>
      </c>
      <c r="Y29" s="42">
        <f t="shared" si="10"/>
        <v>0</v>
      </c>
      <c r="Z29">
        <f t="shared" si="4"/>
        <v>3062.6330769172823</v>
      </c>
      <c r="AA29" t="str">
        <f t="shared" si="5"/>
        <v/>
      </c>
    </row>
    <row r="30" spans="2:27" x14ac:dyDescent="0.15">
      <c r="B30" s="40">
        <v>22</v>
      </c>
      <c r="C30" s="88">
        <f t="shared" si="0"/>
        <v>148134.72619405075</v>
      </c>
      <c r="D30" s="89"/>
      <c r="E30" s="47">
        <v>2020</v>
      </c>
      <c r="F30" s="8">
        <v>43972</v>
      </c>
      <c r="G30" s="40" t="s">
        <v>3</v>
      </c>
      <c r="H30" s="85">
        <v>1.0952</v>
      </c>
      <c r="I30" s="85"/>
      <c r="J30" s="40">
        <v>16</v>
      </c>
      <c r="K30" s="44">
        <f t="shared" si="1"/>
        <v>2962.6945238810149</v>
      </c>
      <c r="L30" s="45"/>
      <c r="M30" s="6">
        <f>IF(J30="","",(K30/J30)/LOOKUP(RIGHT($D$2,3),定数!$A$6:$A$13,定数!$B$6:$B$13))</f>
        <v>1.543070064521362</v>
      </c>
      <c r="N30" s="47">
        <v>2020</v>
      </c>
      <c r="O30" s="8">
        <v>43972</v>
      </c>
      <c r="P30" s="85">
        <v>1.0936999999999999</v>
      </c>
      <c r="Q30" s="85"/>
      <c r="R30" s="86">
        <f>IF(P30="","",T30*M30*LOOKUP(RIGHT($D$2,3),定数!$A$6:$A$13,定数!$B$6:$B$13))</f>
        <v>2777.526116138557</v>
      </c>
      <c r="S30" s="86"/>
      <c r="T30" s="87">
        <f t="shared" si="8"/>
        <v>15.000000000000568</v>
      </c>
      <c r="U30" s="87"/>
      <c r="V30" t="str">
        <f t="shared" si="17"/>
        <v/>
      </c>
      <c r="W30">
        <f t="shared" si="3"/>
        <v>0</v>
      </c>
      <c r="X30" s="41">
        <f t="shared" si="9"/>
        <v>148134.72619405075</v>
      </c>
      <c r="Y30" s="42">
        <f t="shared" si="10"/>
        <v>0</v>
      </c>
      <c r="Z30">
        <f t="shared" si="4"/>
        <v>2777.526116138557</v>
      </c>
      <c r="AA30" t="str">
        <f t="shared" si="5"/>
        <v/>
      </c>
    </row>
    <row r="31" spans="2:27" x14ac:dyDescent="0.15">
      <c r="B31" s="40">
        <v>23</v>
      </c>
      <c r="C31" s="88">
        <f t="shared" si="0"/>
        <v>150912.2523101893</v>
      </c>
      <c r="D31" s="89"/>
      <c r="E31" s="47">
        <v>2020</v>
      </c>
      <c r="F31" s="8">
        <v>43977</v>
      </c>
      <c r="G31" s="40" t="s">
        <v>4</v>
      </c>
      <c r="H31" s="85">
        <v>1.091</v>
      </c>
      <c r="I31" s="85"/>
      <c r="J31" s="40">
        <v>15</v>
      </c>
      <c r="K31" s="44">
        <f t="shared" si="1"/>
        <v>3018.2450462037859</v>
      </c>
      <c r="L31" s="45"/>
      <c r="M31" s="6">
        <f>IF(J31="","",(K31/J31)/LOOKUP(RIGHT($D$2,3),定数!$A$6:$A$13,定数!$B$6:$B$13))</f>
        <v>1.6768028034465479</v>
      </c>
      <c r="N31" s="47">
        <v>2020</v>
      </c>
      <c r="O31" s="8">
        <v>43977</v>
      </c>
      <c r="P31" s="85">
        <v>1.093</v>
      </c>
      <c r="Q31" s="85"/>
      <c r="R31" s="86">
        <f>IF(P31="","",T31*M31*LOOKUP(RIGHT($D$2,3),定数!$A$6:$A$13,定数!$B$6:$B$13))</f>
        <v>4024.3267282717188</v>
      </c>
      <c r="S31" s="86"/>
      <c r="T31" s="87">
        <f t="shared" si="8"/>
        <v>20.000000000000018</v>
      </c>
      <c r="U31" s="87"/>
      <c r="V31" t="str">
        <f t="shared" si="17"/>
        <v/>
      </c>
      <c r="W31">
        <f t="shared" si="3"/>
        <v>0</v>
      </c>
      <c r="X31" s="41">
        <f t="shared" si="9"/>
        <v>150912.2523101893</v>
      </c>
      <c r="Y31" s="42">
        <f t="shared" si="10"/>
        <v>0</v>
      </c>
      <c r="Z31">
        <f t="shared" si="4"/>
        <v>4024.3267282717188</v>
      </c>
      <c r="AA31" t="str">
        <f t="shared" si="5"/>
        <v/>
      </c>
    </row>
    <row r="32" spans="2:27" x14ac:dyDescent="0.15">
      <c r="B32" s="40">
        <v>24</v>
      </c>
      <c r="C32" s="88">
        <f t="shared" si="0"/>
        <v>154936.57903846103</v>
      </c>
      <c r="D32" s="89"/>
      <c r="E32" s="47">
        <v>2020</v>
      </c>
      <c r="F32" s="8">
        <v>43980</v>
      </c>
      <c r="G32" s="40" t="s">
        <v>4</v>
      </c>
      <c r="H32" s="85">
        <v>1.1081000000000001</v>
      </c>
      <c r="I32" s="85"/>
      <c r="J32" s="40">
        <v>16</v>
      </c>
      <c r="K32" s="44">
        <f t="shared" si="1"/>
        <v>3098.7315807692207</v>
      </c>
      <c r="L32" s="45"/>
      <c r="M32" s="6">
        <f>IF(J32="","",(K32/J32)/LOOKUP(RIGHT($D$2,3),定数!$A$6:$A$13,定数!$B$6:$B$13))</f>
        <v>1.6139226983173025</v>
      </c>
      <c r="N32" s="47">
        <v>2020</v>
      </c>
      <c r="O32" s="8">
        <v>43980</v>
      </c>
      <c r="P32" s="85">
        <v>1.1094999999999999</v>
      </c>
      <c r="Q32" s="85"/>
      <c r="R32" s="86">
        <f>IF(P32="","",T32*M32*LOOKUP(RIGHT($D$2,3),定数!$A$6:$A$13,定数!$B$6:$B$13))</f>
        <v>2711.3901331727698</v>
      </c>
      <c r="S32" s="86"/>
      <c r="T32" s="87">
        <f t="shared" si="8"/>
        <v>13.999999999998458</v>
      </c>
      <c r="U32" s="87"/>
      <c r="V32" t="str">
        <f t="shared" si="17"/>
        <v/>
      </c>
      <c r="W32">
        <f t="shared" si="3"/>
        <v>0</v>
      </c>
      <c r="X32" s="41">
        <f t="shared" si="9"/>
        <v>154936.57903846103</v>
      </c>
      <c r="Y32" s="42">
        <f t="shared" si="10"/>
        <v>0</v>
      </c>
      <c r="Z32">
        <f t="shared" si="4"/>
        <v>2711.3901331727698</v>
      </c>
      <c r="AA32" t="str">
        <f t="shared" si="5"/>
        <v/>
      </c>
    </row>
    <row r="33" spans="2:27" x14ac:dyDescent="0.15">
      <c r="B33" s="40">
        <v>25</v>
      </c>
      <c r="C33" s="88">
        <f t="shared" si="0"/>
        <v>157647.9691716338</v>
      </c>
      <c r="D33" s="89"/>
      <c r="E33" s="47">
        <v>2020</v>
      </c>
      <c r="F33" s="8">
        <v>43983</v>
      </c>
      <c r="G33" s="40" t="s">
        <v>4</v>
      </c>
      <c r="H33" s="85">
        <v>1.1113999999999999</v>
      </c>
      <c r="I33" s="85"/>
      <c r="J33" s="40">
        <v>14</v>
      </c>
      <c r="K33" s="44">
        <f t="shared" si="1"/>
        <v>3152.9593834326761</v>
      </c>
      <c r="L33" s="45"/>
      <c r="M33" s="6">
        <f>IF(J33="","",(K33/J33)/LOOKUP(RIGHT($D$2,3),定数!$A$6:$A$13,定数!$B$6:$B$13))</f>
        <v>1.8767615377575453</v>
      </c>
      <c r="N33" s="47">
        <v>2020</v>
      </c>
      <c r="O33" s="8">
        <v>43983</v>
      </c>
      <c r="P33" s="85">
        <v>1.1131</v>
      </c>
      <c r="Q33" s="85"/>
      <c r="R33" s="86">
        <f>IF(P33="","",T33*M33*LOOKUP(RIGHT($D$2,3),定数!$A$6:$A$13,定数!$B$6:$B$13))</f>
        <v>3828.5935370254711</v>
      </c>
      <c r="S33" s="86"/>
      <c r="T33" s="87">
        <f t="shared" si="8"/>
        <v>17.000000000000348</v>
      </c>
      <c r="U33" s="87"/>
      <c r="V33" t="str">
        <f t="shared" si="17"/>
        <v/>
      </c>
      <c r="W33">
        <f t="shared" si="3"/>
        <v>0</v>
      </c>
      <c r="X33" s="41">
        <f t="shared" si="9"/>
        <v>157647.9691716338</v>
      </c>
      <c r="Y33" s="42">
        <f t="shared" si="10"/>
        <v>0</v>
      </c>
      <c r="Z33">
        <f t="shared" si="4"/>
        <v>3828.5935370254711</v>
      </c>
      <c r="AA33" t="str">
        <f t="shared" si="5"/>
        <v/>
      </c>
    </row>
    <row r="34" spans="2:27" x14ac:dyDescent="0.15">
      <c r="B34" s="40">
        <v>26</v>
      </c>
      <c r="C34" s="88">
        <f t="shared" si="0"/>
        <v>161476.56270865927</v>
      </c>
      <c r="D34" s="89"/>
      <c r="E34" s="47">
        <v>2020</v>
      </c>
      <c r="F34" s="8">
        <v>44001</v>
      </c>
      <c r="G34" s="40" t="s">
        <v>4</v>
      </c>
      <c r="H34" s="85">
        <v>1.1217999999999999</v>
      </c>
      <c r="I34" s="85"/>
      <c r="J34" s="40">
        <v>16</v>
      </c>
      <c r="K34" s="44">
        <f>IF(J34="","",C34*0.02)</f>
        <v>3229.5312541731855</v>
      </c>
      <c r="L34" s="45"/>
      <c r="M34" s="6">
        <f>IF(J34="","",(K34/J34)/LOOKUP(RIGHT($D$2,3),定数!$A$6:$A$13,定数!$B$6:$B$13))</f>
        <v>1.6820475282152008</v>
      </c>
      <c r="N34" s="47">
        <v>2020</v>
      </c>
      <c r="O34" s="8">
        <v>44001</v>
      </c>
      <c r="P34" s="85">
        <v>1.1202000000000001</v>
      </c>
      <c r="Q34" s="85"/>
      <c r="R34" s="86">
        <f>IF(P34="","",T34*M34*LOOKUP(RIGHT($D$2,3),定数!$A$6:$A$13,定数!$B$6:$B$13))</f>
        <v>-3229.5312541728299</v>
      </c>
      <c r="S34" s="86"/>
      <c r="T34" s="87">
        <f t="shared" si="8"/>
        <v>-15.999999999998238</v>
      </c>
      <c r="U34" s="87"/>
      <c r="V34" t="str">
        <f t="shared" si="17"/>
        <v/>
      </c>
      <c r="W34">
        <f t="shared" si="3"/>
        <v>1</v>
      </c>
      <c r="X34" s="41">
        <f t="shared" si="9"/>
        <v>161476.56270865927</v>
      </c>
      <c r="Y34" s="42">
        <f t="shared" si="10"/>
        <v>0</v>
      </c>
      <c r="Z34" t="str">
        <f t="shared" si="4"/>
        <v/>
      </c>
      <c r="AA34">
        <f t="shared" si="5"/>
        <v>-3229.5312541728299</v>
      </c>
    </row>
    <row r="35" spans="2:27" x14ac:dyDescent="0.15">
      <c r="B35" s="40">
        <v>27</v>
      </c>
      <c r="C35" s="88">
        <f t="shared" si="0"/>
        <v>158247.03145448645</v>
      </c>
      <c r="D35" s="89"/>
      <c r="E35" s="47">
        <v>2020</v>
      </c>
      <c r="F35" s="8">
        <v>44004</v>
      </c>
      <c r="G35" s="40" t="s">
        <v>4</v>
      </c>
      <c r="H35" s="85">
        <v>1.1215999999999999</v>
      </c>
      <c r="I35" s="85"/>
      <c r="J35" s="40">
        <v>15</v>
      </c>
      <c r="K35" s="44">
        <f t="shared" si="1"/>
        <v>3164.9406290897291</v>
      </c>
      <c r="L35" s="45"/>
      <c r="M35" s="6">
        <f>IF(J35="","",(K35/J35)/LOOKUP(RIGHT($D$2,3),定数!$A$6:$A$13,定数!$B$6:$B$13))</f>
        <v>1.7583003494942939</v>
      </c>
      <c r="N35" s="47">
        <v>2020</v>
      </c>
      <c r="O35" s="8">
        <v>44004</v>
      </c>
      <c r="P35" s="85">
        <v>1.1234</v>
      </c>
      <c r="Q35" s="85"/>
      <c r="R35" s="86">
        <f>IF(P35="","",T35*M35*LOOKUP(RIGHT($D$2,3),定数!$A$6:$A$13,定数!$B$6:$B$13))</f>
        <v>3797.9287549077249</v>
      </c>
      <c r="S35" s="86"/>
      <c r="T35" s="87">
        <f t="shared" si="8"/>
        <v>18.000000000000238</v>
      </c>
      <c r="U35" s="87"/>
      <c r="V35" t="str">
        <f t="shared" si="17"/>
        <v/>
      </c>
      <c r="W35">
        <f t="shared" si="3"/>
        <v>0</v>
      </c>
      <c r="X35" s="41">
        <f t="shared" si="9"/>
        <v>161476.56270865927</v>
      </c>
      <c r="Y35" s="42">
        <f t="shared" si="10"/>
        <v>1.9999999999997686E-2</v>
      </c>
      <c r="Z35">
        <f t="shared" si="4"/>
        <v>3797.9287549077249</v>
      </c>
      <c r="AA35" t="str">
        <f t="shared" si="5"/>
        <v/>
      </c>
    </row>
    <row r="36" spans="2:27" x14ac:dyDescent="0.15">
      <c r="B36" s="40">
        <v>28</v>
      </c>
      <c r="C36" s="88">
        <f t="shared" si="0"/>
        <v>162044.96020939416</v>
      </c>
      <c r="D36" s="89"/>
      <c r="E36" s="47">
        <v>2020</v>
      </c>
      <c r="F36" s="8">
        <v>44007</v>
      </c>
      <c r="G36" s="40" t="s">
        <v>3</v>
      </c>
      <c r="H36" s="85">
        <v>1.1244000000000001</v>
      </c>
      <c r="I36" s="85"/>
      <c r="J36" s="40">
        <v>9</v>
      </c>
      <c r="K36" s="44">
        <f t="shared" si="1"/>
        <v>3240.8992041878832</v>
      </c>
      <c r="L36" s="45"/>
      <c r="M36" s="6">
        <f>IF(J36="","",(K36/J36)/LOOKUP(RIGHT($D$2,3),定数!$A$6:$A$13,定数!$B$6:$B$13))</f>
        <v>3.000832596470262</v>
      </c>
      <c r="N36" s="47">
        <v>2020</v>
      </c>
      <c r="O36" s="8">
        <v>44007</v>
      </c>
      <c r="P36" s="85">
        <v>1.1233</v>
      </c>
      <c r="Q36" s="85"/>
      <c r="R36" s="86">
        <f>IF(P36="","",T36*M36*LOOKUP(RIGHT($D$2,3),定数!$A$6:$A$13,定数!$B$6:$B$13))</f>
        <v>3961.0990273411089</v>
      </c>
      <c r="S36" s="86"/>
      <c r="T36" s="87">
        <f t="shared" si="8"/>
        <v>11.000000000001009</v>
      </c>
      <c r="U36" s="87"/>
      <c r="V36" t="str">
        <f t="shared" si="17"/>
        <v/>
      </c>
      <c r="W36">
        <f t="shared" si="3"/>
        <v>0</v>
      </c>
      <c r="X36" s="41">
        <f t="shared" si="9"/>
        <v>162044.96020939416</v>
      </c>
      <c r="Y36" s="42">
        <f t="shared" si="10"/>
        <v>0</v>
      </c>
      <c r="Z36">
        <f t="shared" si="4"/>
        <v>3961.0990273411089</v>
      </c>
      <c r="AA36" t="str">
        <f t="shared" si="5"/>
        <v/>
      </c>
    </row>
    <row r="37" spans="2:27" x14ac:dyDescent="0.15">
      <c r="B37" s="40">
        <v>29</v>
      </c>
      <c r="C37" s="88">
        <f t="shared" si="0"/>
        <v>166006.05923673528</v>
      </c>
      <c r="D37" s="89"/>
      <c r="E37" s="47">
        <v>2020</v>
      </c>
      <c r="F37" s="8">
        <v>44011</v>
      </c>
      <c r="G37" s="40" t="s">
        <v>4</v>
      </c>
      <c r="H37" s="85">
        <v>1.1225000000000001</v>
      </c>
      <c r="I37" s="85"/>
      <c r="J37" s="40">
        <v>10</v>
      </c>
      <c r="K37" s="44">
        <f t="shared" si="1"/>
        <v>3320.1211847347058</v>
      </c>
      <c r="L37" s="45"/>
      <c r="M37" s="6">
        <f>IF(J37="","",(K37/J37)/LOOKUP(RIGHT($D$2,3),定数!$A$6:$A$13,定数!$B$6:$B$13))</f>
        <v>2.7667676539455881</v>
      </c>
      <c r="N37" s="47">
        <v>2020</v>
      </c>
      <c r="O37" s="8">
        <v>44011</v>
      </c>
      <c r="P37" s="85">
        <v>1.1232</v>
      </c>
      <c r="Q37" s="85"/>
      <c r="R37" s="86">
        <f>IF(P37="","",T37*M37*LOOKUP(RIGHT($D$2,3),定数!$A$6:$A$13,定数!$B$6:$B$13))</f>
        <v>2324.084829314038</v>
      </c>
      <c r="S37" s="86"/>
      <c r="T37" s="87">
        <f t="shared" si="8"/>
        <v>6.9999999999992291</v>
      </c>
      <c r="U37" s="87"/>
      <c r="V37" t="str">
        <f t="shared" si="17"/>
        <v/>
      </c>
      <c r="W37">
        <f t="shared" si="3"/>
        <v>0</v>
      </c>
      <c r="X37" s="41">
        <f t="shared" si="9"/>
        <v>166006.05923673528</v>
      </c>
      <c r="Y37" s="42">
        <f t="shared" si="10"/>
        <v>0</v>
      </c>
      <c r="Z37">
        <f t="shared" si="4"/>
        <v>2324.084829314038</v>
      </c>
      <c r="AA37" t="str">
        <f t="shared" si="5"/>
        <v/>
      </c>
    </row>
    <row r="38" spans="2:27" x14ac:dyDescent="0.15">
      <c r="B38" s="40">
        <v>30</v>
      </c>
      <c r="C38" s="88">
        <f t="shared" si="0"/>
        <v>168330.14406604931</v>
      </c>
      <c r="D38" s="89"/>
      <c r="E38" s="47">
        <v>2020</v>
      </c>
      <c r="F38" s="8">
        <v>44012</v>
      </c>
      <c r="G38" s="40" t="s">
        <v>3</v>
      </c>
      <c r="H38" s="85">
        <v>1.1234999999999999</v>
      </c>
      <c r="I38" s="85"/>
      <c r="J38" s="40">
        <v>9</v>
      </c>
      <c r="K38" s="44">
        <f t="shared" si="1"/>
        <v>3366.6028813209864</v>
      </c>
      <c r="L38" s="45"/>
      <c r="M38" s="6">
        <f>IF(J38="","",(K38/J38)/LOOKUP(RIGHT($D$2,3),定数!$A$6:$A$13,定数!$B$6:$B$13))</f>
        <v>3.1172248901120247</v>
      </c>
      <c r="N38" s="47">
        <v>2020</v>
      </c>
      <c r="O38" s="8">
        <v>44012</v>
      </c>
      <c r="P38" s="85">
        <v>1.1224000000000001</v>
      </c>
      <c r="Q38" s="85"/>
      <c r="R38" s="86">
        <f>IF(P38="","",T38*M38*LOOKUP(RIGHT($D$2,3),定数!$A$6:$A$13,定数!$B$6:$B$13))</f>
        <v>4114.7368549474195</v>
      </c>
      <c r="S38" s="86"/>
      <c r="T38" s="87">
        <f t="shared" si="8"/>
        <v>10.999999999998789</v>
      </c>
      <c r="U38" s="87"/>
      <c r="V38" t="str">
        <f t="shared" si="17"/>
        <v/>
      </c>
      <c r="W38">
        <f t="shared" si="3"/>
        <v>0</v>
      </c>
      <c r="X38" s="41">
        <f t="shared" si="9"/>
        <v>168330.14406604931</v>
      </c>
      <c r="Y38" s="42">
        <f t="shared" si="10"/>
        <v>0</v>
      </c>
      <c r="Z38">
        <f t="shared" si="4"/>
        <v>4114.7368549474195</v>
      </c>
      <c r="AA38" t="str">
        <f t="shared" si="5"/>
        <v/>
      </c>
    </row>
    <row r="39" spans="2:27" x14ac:dyDescent="0.15">
      <c r="B39" s="40">
        <v>31</v>
      </c>
      <c r="C39" s="88">
        <f t="shared" si="0"/>
        <v>172444.88092099671</v>
      </c>
      <c r="D39" s="89"/>
      <c r="E39" s="47">
        <v>2020</v>
      </c>
      <c r="F39" s="8">
        <v>44015</v>
      </c>
      <c r="G39" s="40" t="s">
        <v>4</v>
      </c>
      <c r="H39" s="85">
        <v>1.1245000000000001</v>
      </c>
      <c r="I39" s="85"/>
      <c r="J39" s="40">
        <v>8</v>
      </c>
      <c r="K39" s="44">
        <f t="shared" si="1"/>
        <v>3448.8976184199346</v>
      </c>
      <c r="L39" s="45"/>
      <c r="M39" s="6">
        <f>IF(J39="","",(K39/J39)/LOOKUP(RIGHT($D$2,3),定数!$A$6:$A$13,定数!$B$6:$B$13))</f>
        <v>3.5926016858540986</v>
      </c>
      <c r="N39" s="47">
        <v>2020</v>
      </c>
      <c r="O39" s="8">
        <v>44015</v>
      </c>
      <c r="P39" s="85">
        <v>1.1253</v>
      </c>
      <c r="Q39" s="85"/>
      <c r="R39" s="86">
        <f>IF(P39="","",T39*M39*LOOKUP(RIGHT($D$2,3),定数!$A$6:$A$13,定数!$B$6:$B$13))</f>
        <v>3448.8976184195549</v>
      </c>
      <c r="S39" s="86"/>
      <c r="T39" s="87">
        <f t="shared" si="8"/>
        <v>7.9999999999991189</v>
      </c>
      <c r="U39" s="87"/>
      <c r="V39" t="str">
        <f t="shared" si="17"/>
        <v/>
      </c>
      <c r="W39">
        <f t="shared" si="3"/>
        <v>0</v>
      </c>
      <c r="X39" s="41">
        <f t="shared" si="9"/>
        <v>172444.88092099671</v>
      </c>
      <c r="Y39" s="42">
        <f t="shared" si="10"/>
        <v>0</v>
      </c>
      <c r="Z39">
        <f t="shared" si="4"/>
        <v>3448.8976184195549</v>
      </c>
      <c r="AA39" t="str">
        <f t="shared" si="5"/>
        <v/>
      </c>
    </row>
    <row r="40" spans="2:27" x14ac:dyDescent="0.15">
      <c r="B40" s="40">
        <v>32</v>
      </c>
      <c r="C40" s="88">
        <f t="shared" si="0"/>
        <v>175893.77853941626</v>
      </c>
      <c r="D40" s="89"/>
      <c r="E40" s="47">
        <v>2020</v>
      </c>
      <c r="F40" s="8">
        <v>44016</v>
      </c>
      <c r="G40" s="40" t="s">
        <v>4</v>
      </c>
      <c r="H40" s="85">
        <v>1.1294999999999999</v>
      </c>
      <c r="I40" s="85"/>
      <c r="J40" s="40">
        <v>15</v>
      </c>
      <c r="K40" s="44">
        <f t="shared" si="1"/>
        <v>3517.8755707883251</v>
      </c>
      <c r="L40" s="45"/>
      <c r="M40" s="6">
        <f>IF(J40="","",(K40/J40)/LOOKUP(RIGHT($D$2,3),定数!$A$6:$A$13,定数!$B$6:$B$13))</f>
        <v>1.954375317104625</v>
      </c>
      <c r="N40" s="47">
        <v>2020</v>
      </c>
      <c r="O40" s="8">
        <v>44016</v>
      </c>
      <c r="P40" s="85">
        <v>1.1313</v>
      </c>
      <c r="Q40" s="85"/>
      <c r="R40" s="86">
        <f>IF(P40="","",T40*M40*LOOKUP(RIGHT($D$2,3),定数!$A$6:$A$13,定数!$B$6:$B$13))</f>
        <v>4221.4506849460458</v>
      </c>
      <c r="S40" s="86"/>
      <c r="T40" s="87">
        <f t="shared" si="8"/>
        <v>18.000000000000238</v>
      </c>
      <c r="U40" s="87"/>
      <c r="V40" t="str">
        <f t="shared" si="17"/>
        <v/>
      </c>
      <c r="W40">
        <f t="shared" si="3"/>
        <v>0</v>
      </c>
      <c r="X40" s="41">
        <f t="shared" si="9"/>
        <v>175893.77853941626</v>
      </c>
      <c r="Y40" s="42">
        <f t="shared" si="10"/>
        <v>0</v>
      </c>
      <c r="Z40">
        <f t="shared" si="4"/>
        <v>4221.4506849460458</v>
      </c>
      <c r="AA40" t="str">
        <f t="shared" si="5"/>
        <v/>
      </c>
    </row>
    <row r="41" spans="2:27" x14ac:dyDescent="0.15">
      <c r="B41" s="40">
        <v>33</v>
      </c>
      <c r="C41" s="88">
        <f t="shared" si="0"/>
        <v>180115.22922436232</v>
      </c>
      <c r="D41" s="89"/>
      <c r="E41" s="47">
        <v>2020</v>
      </c>
      <c r="F41" s="8">
        <v>44020</v>
      </c>
      <c r="G41" s="40" t="s">
        <v>4</v>
      </c>
      <c r="H41" s="85">
        <v>1.1292</v>
      </c>
      <c r="I41" s="85"/>
      <c r="J41" s="40">
        <v>15</v>
      </c>
      <c r="K41" s="44">
        <f t="shared" si="1"/>
        <v>3602.3045844872468</v>
      </c>
      <c r="L41" s="45"/>
      <c r="M41" s="6">
        <f>IF(J41="","",(K41/J41)/LOOKUP(RIGHT($D$2,3),定数!$A$6:$A$13,定数!$B$6:$B$13))</f>
        <v>2.0012803247151369</v>
      </c>
      <c r="N41" s="47">
        <v>2020</v>
      </c>
      <c r="O41" s="8">
        <v>44020</v>
      </c>
      <c r="P41" s="85">
        <v>1.1309</v>
      </c>
      <c r="Q41" s="85"/>
      <c r="R41" s="86">
        <f>IF(P41="","",T41*M41*LOOKUP(RIGHT($D$2,3),定数!$A$6:$A$13,定数!$B$6:$B$13))</f>
        <v>4082.611862418963</v>
      </c>
      <c r="S41" s="86"/>
      <c r="T41" s="87">
        <f t="shared" si="8"/>
        <v>17.000000000000348</v>
      </c>
      <c r="U41" s="87"/>
      <c r="V41" t="str">
        <f t="shared" si="17"/>
        <v/>
      </c>
      <c r="W41">
        <f t="shared" si="3"/>
        <v>0</v>
      </c>
      <c r="X41" s="41">
        <f t="shared" si="9"/>
        <v>180115.22922436232</v>
      </c>
      <c r="Y41" s="42">
        <f t="shared" si="10"/>
        <v>0</v>
      </c>
      <c r="Z41">
        <f t="shared" si="4"/>
        <v>4082.611862418963</v>
      </c>
      <c r="AA41" t="str">
        <f t="shared" si="5"/>
        <v/>
      </c>
    </row>
    <row r="42" spans="2:27" x14ac:dyDescent="0.15">
      <c r="B42" s="40">
        <v>34</v>
      </c>
      <c r="C42" s="88">
        <f t="shared" si="0"/>
        <v>184197.84108678129</v>
      </c>
      <c r="D42" s="89"/>
      <c r="E42" s="47">
        <v>2020</v>
      </c>
      <c r="F42" s="8">
        <v>44022</v>
      </c>
      <c r="G42" s="40" t="s">
        <v>4</v>
      </c>
      <c r="H42" s="85">
        <v>1.1294</v>
      </c>
      <c r="I42" s="85"/>
      <c r="J42" s="40">
        <v>23</v>
      </c>
      <c r="K42" s="44">
        <f t="shared" si="1"/>
        <v>3683.9568217356259</v>
      </c>
      <c r="L42" s="45"/>
      <c r="M42" s="6">
        <f>IF(J42="","",(K42/J42)/LOOKUP(RIGHT($D$2,3),定数!$A$6:$A$13,定数!$B$6:$B$13))</f>
        <v>1.334766964396966</v>
      </c>
      <c r="N42" s="47">
        <v>2020</v>
      </c>
      <c r="O42" s="8">
        <v>44022</v>
      </c>
      <c r="P42" s="85">
        <v>1.1315999999999999</v>
      </c>
      <c r="Q42" s="85"/>
      <c r="R42" s="86">
        <f>IF(P42="","",T42*M42*LOOKUP(RIGHT($D$2,3),定数!$A$6:$A$13,定数!$B$6:$B$13))</f>
        <v>3523.7847860079578</v>
      </c>
      <c r="S42" s="86"/>
      <c r="T42" s="87">
        <f t="shared" si="8"/>
        <v>21.999999999999797</v>
      </c>
      <c r="U42" s="87"/>
      <c r="V42" t="str">
        <f t="shared" si="17"/>
        <v/>
      </c>
      <c r="W42">
        <f t="shared" si="3"/>
        <v>0</v>
      </c>
      <c r="X42" s="41">
        <f t="shared" si="9"/>
        <v>184197.84108678129</v>
      </c>
      <c r="Y42" s="42">
        <f t="shared" si="10"/>
        <v>0</v>
      </c>
      <c r="Z42">
        <f t="shared" si="4"/>
        <v>3523.7847860079578</v>
      </c>
      <c r="AA42" t="str">
        <f t="shared" si="5"/>
        <v/>
      </c>
    </row>
    <row r="43" spans="2:27" x14ac:dyDescent="0.15">
      <c r="B43" s="40">
        <v>35</v>
      </c>
      <c r="C43" s="88">
        <f t="shared" si="0"/>
        <v>187721.62587278924</v>
      </c>
      <c r="D43" s="89"/>
      <c r="E43" s="47">
        <v>2020</v>
      </c>
      <c r="F43" s="8">
        <v>44042</v>
      </c>
      <c r="G43" s="40" t="s">
        <v>4</v>
      </c>
      <c r="H43" s="85">
        <v>1.1795</v>
      </c>
      <c r="I43" s="85"/>
      <c r="J43" s="40">
        <v>22</v>
      </c>
      <c r="K43" s="44">
        <f t="shared" si="1"/>
        <v>3754.4325174557848</v>
      </c>
      <c r="L43" s="45"/>
      <c r="M43" s="6">
        <f>IF(J43="","",(K43/J43)/LOOKUP(RIGHT($D$2,3),定数!$A$6:$A$13,定数!$B$6:$B$13))</f>
        <v>1.4221335293393125</v>
      </c>
      <c r="N43" s="47">
        <v>2020</v>
      </c>
      <c r="O43" s="8">
        <v>44042</v>
      </c>
      <c r="P43" s="85">
        <v>1.1825000000000001</v>
      </c>
      <c r="Q43" s="85"/>
      <c r="R43" s="86">
        <f>IF(P43="","",T43*M43*LOOKUP(RIGHT($D$2,3),定数!$A$6:$A$13,定数!$B$6:$B$13))</f>
        <v>5119.6807056217194</v>
      </c>
      <c r="S43" s="86"/>
      <c r="T43" s="87">
        <f t="shared" si="8"/>
        <v>30.000000000001137</v>
      </c>
      <c r="U43" s="87"/>
      <c r="V43" t="str">
        <f t="shared" si="17"/>
        <v/>
      </c>
      <c r="W43">
        <f t="shared" si="3"/>
        <v>0</v>
      </c>
      <c r="X43" s="41">
        <f t="shared" si="9"/>
        <v>187721.62587278924</v>
      </c>
      <c r="Y43" s="42">
        <f t="shared" si="10"/>
        <v>0</v>
      </c>
      <c r="Z43">
        <f t="shared" si="4"/>
        <v>5119.6807056217194</v>
      </c>
      <c r="AA43" t="str">
        <f t="shared" si="5"/>
        <v/>
      </c>
    </row>
    <row r="44" spans="2:27" x14ac:dyDescent="0.15">
      <c r="B44" s="40">
        <v>36</v>
      </c>
      <c r="C44" s="88">
        <f t="shared" si="0"/>
        <v>192841.30657841096</v>
      </c>
      <c r="D44" s="89"/>
      <c r="E44" s="47">
        <v>2020</v>
      </c>
      <c r="F44" s="8">
        <v>44046</v>
      </c>
      <c r="G44" s="40" t="s">
        <v>3</v>
      </c>
      <c r="H44" s="85">
        <v>1.1769000000000001</v>
      </c>
      <c r="I44" s="85"/>
      <c r="J44" s="40">
        <v>13</v>
      </c>
      <c r="K44" s="44">
        <f t="shared" si="1"/>
        <v>3856.8261315682194</v>
      </c>
      <c r="L44" s="45"/>
      <c r="M44" s="6">
        <f>IF(J44="","",(K44/J44)/LOOKUP(RIGHT($D$2,3),定数!$A$6:$A$13,定数!$B$6:$B$13))</f>
        <v>2.4723244433129614</v>
      </c>
      <c r="N44" s="47">
        <v>2020</v>
      </c>
      <c r="O44" s="8">
        <v>44046</v>
      </c>
      <c r="P44" s="85">
        <v>1.1746000000000001</v>
      </c>
      <c r="Q44" s="85"/>
      <c r="R44" s="86">
        <f>IF(P44="","",T44*M44*LOOKUP(RIGHT($D$2,3),定数!$A$6:$A$13,定数!$B$6:$B$13))</f>
        <v>6823.6154635436806</v>
      </c>
      <c r="S44" s="86"/>
      <c r="T44" s="87">
        <f t="shared" si="8"/>
        <v>22.999999999999687</v>
      </c>
      <c r="U44" s="87"/>
      <c r="V44" t="str">
        <f t="shared" si="17"/>
        <v/>
      </c>
      <c r="W44">
        <f t="shared" si="3"/>
        <v>0</v>
      </c>
      <c r="X44" s="41">
        <f t="shared" si="9"/>
        <v>192841.30657841096</v>
      </c>
      <c r="Y44" s="42">
        <f t="shared" si="10"/>
        <v>0</v>
      </c>
      <c r="Z44">
        <f t="shared" si="4"/>
        <v>6823.6154635436806</v>
      </c>
      <c r="AA44" t="str">
        <f t="shared" si="5"/>
        <v/>
      </c>
    </row>
    <row r="45" spans="2:27" x14ac:dyDescent="0.15">
      <c r="B45" s="40">
        <v>37</v>
      </c>
      <c r="C45" s="88">
        <f t="shared" si="0"/>
        <v>199664.92204195465</v>
      </c>
      <c r="D45" s="89"/>
      <c r="E45" s="47">
        <v>2020</v>
      </c>
      <c r="F45" s="8">
        <v>44060</v>
      </c>
      <c r="G45" s="40" t="s">
        <v>4</v>
      </c>
      <c r="H45" s="85">
        <v>1.1869000000000001</v>
      </c>
      <c r="I45" s="85"/>
      <c r="J45" s="40">
        <v>14</v>
      </c>
      <c r="K45" s="44">
        <f t="shared" si="1"/>
        <v>3993.298440839093</v>
      </c>
      <c r="L45" s="45"/>
      <c r="M45" s="6">
        <f>IF(J45="","",(K45/J45)/LOOKUP(RIGHT($D$2,3),定数!$A$6:$A$13,定数!$B$6:$B$13))</f>
        <v>2.3769633576423175</v>
      </c>
      <c r="N45" s="47">
        <v>2020</v>
      </c>
      <c r="O45" s="8">
        <v>44061</v>
      </c>
      <c r="P45" s="85">
        <v>1.18933</v>
      </c>
      <c r="Q45" s="85"/>
      <c r="R45" s="86">
        <f>IF(P45="","",T45*M45*LOOKUP(RIGHT($D$2,3),定数!$A$6:$A$13,定数!$B$6:$B$13))</f>
        <v>6931.225150884804</v>
      </c>
      <c r="S45" s="86"/>
      <c r="T45" s="87">
        <f t="shared" si="8"/>
        <v>24.299999999999322</v>
      </c>
      <c r="U45" s="87"/>
      <c r="V45" t="str">
        <f t="shared" si="17"/>
        <v/>
      </c>
      <c r="W45">
        <f t="shared" si="3"/>
        <v>0</v>
      </c>
      <c r="X45" s="41">
        <f t="shared" si="9"/>
        <v>199664.92204195465</v>
      </c>
      <c r="Y45" s="42">
        <f t="shared" si="10"/>
        <v>0</v>
      </c>
      <c r="Z45">
        <f t="shared" si="4"/>
        <v>6931.225150884804</v>
      </c>
      <c r="AA45" t="str">
        <f t="shared" si="5"/>
        <v/>
      </c>
    </row>
    <row r="46" spans="2:27" x14ac:dyDescent="0.15">
      <c r="B46" s="40">
        <v>38</v>
      </c>
      <c r="C46" s="88">
        <f t="shared" si="0"/>
        <v>206596.14719283945</v>
      </c>
      <c r="D46" s="89"/>
      <c r="E46" s="48">
        <v>2020</v>
      </c>
      <c r="F46" s="8">
        <v>44071</v>
      </c>
      <c r="G46" s="40" t="s">
        <v>4</v>
      </c>
      <c r="H46" s="85">
        <v>1.1820999999999999</v>
      </c>
      <c r="I46" s="85"/>
      <c r="J46" s="40">
        <v>12</v>
      </c>
      <c r="K46" s="44">
        <f t="shared" si="1"/>
        <v>4131.9229438567891</v>
      </c>
      <c r="L46" s="45"/>
      <c r="M46" s="6">
        <f>IF(J46="","",(K46/J46)/LOOKUP(RIGHT($D$2,3),定数!$A$6:$A$13,定数!$B$6:$B$13))</f>
        <v>2.8693909332338814</v>
      </c>
      <c r="N46" s="47">
        <v>2020</v>
      </c>
      <c r="O46" s="8">
        <v>44071</v>
      </c>
      <c r="P46" s="85">
        <v>1.18445</v>
      </c>
      <c r="Q46" s="85"/>
      <c r="R46" s="86">
        <f>IF(P46="","",T46*M46*LOOKUP(RIGHT($D$2,3),定数!$A$6:$A$13,定数!$B$6:$B$13))</f>
        <v>8091.6824317198016</v>
      </c>
      <c r="S46" s="86"/>
      <c r="T46" s="87">
        <f t="shared" si="8"/>
        <v>23.500000000000743</v>
      </c>
      <c r="U46" s="87"/>
      <c r="V46" t="str">
        <f t="shared" si="17"/>
        <v/>
      </c>
      <c r="W46">
        <f t="shared" si="3"/>
        <v>0</v>
      </c>
      <c r="X46" s="41">
        <f t="shared" si="9"/>
        <v>206596.14719283945</v>
      </c>
      <c r="Y46" s="42">
        <f t="shared" si="10"/>
        <v>0</v>
      </c>
      <c r="Z46">
        <f t="shared" si="4"/>
        <v>8091.6824317198016</v>
      </c>
      <c r="AA46" t="str">
        <f t="shared" si="5"/>
        <v/>
      </c>
    </row>
    <row r="47" spans="2:27" x14ac:dyDescent="0.15">
      <c r="B47" s="40">
        <v>39</v>
      </c>
      <c r="C47" s="88">
        <f t="shared" si="0"/>
        <v>214687.82962455924</v>
      </c>
      <c r="D47" s="89"/>
      <c r="E47" s="48">
        <v>2020</v>
      </c>
      <c r="F47" s="8">
        <v>44074</v>
      </c>
      <c r="G47" s="40" t="s">
        <v>4</v>
      </c>
      <c r="H47" s="85">
        <v>1.1968000000000001</v>
      </c>
      <c r="I47" s="85"/>
      <c r="J47" s="40">
        <v>14</v>
      </c>
      <c r="K47" s="44">
        <f t="shared" si="1"/>
        <v>4293.7565924911851</v>
      </c>
      <c r="L47" s="45"/>
      <c r="M47" s="6">
        <f>IF(J47="","",(K47/J47)/LOOKUP(RIGHT($D$2,3),定数!$A$6:$A$13,定数!$B$6:$B$13))</f>
        <v>2.555807495530467</v>
      </c>
      <c r="N47" s="47">
        <v>2020</v>
      </c>
      <c r="O47" s="8">
        <v>44074</v>
      </c>
      <c r="P47" s="85">
        <v>1.1894</v>
      </c>
      <c r="Q47" s="85"/>
      <c r="R47" s="86">
        <f>IF(P47="","",T47*M47*LOOKUP(RIGHT($D$2,3),定数!$A$6:$A$13,定数!$B$6:$B$13))</f>
        <v>-22695.570560310774</v>
      </c>
      <c r="S47" s="86"/>
      <c r="T47" s="87">
        <f t="shared" si="8"/>
        <v>-74.000000000000739</v>
      </c>
      <c r="U47" s="87"/>
      <c r="V47" t="str">
        <f t="shared" si="17"/>
        <v/>
      </c>
      <c r="W47">
        <f t="shared" si="3"/>
        <v>1</v>
      </c>
      <c r="X47" s="41">
        <f t="shared" si="9"/>
        <v>214687.82962455924</v>
      </c>
      <c r="Y47" s="42">
        <f t="shared" si="10"/>
        <v>0</v>
      </c>
      <c r="Z47" t="str">
        <f t="shared" si="4"/>
        <v/>
      </c>
      <c r="AA47">
        <f t="shared" si="5"/>
        <v>-22695.570560310774</v>
      </c>
    </row>
    <row r="48" spans="2:27" x14ac:dyDescent="0.15">
      <c r="B48" s="40">
        <v>40</v>
      </c>
      <c r="C48" s="88">
        <f t="shared" si="0"/>
        <v>191992.25906424847</v>
      </c>
      <c r="D48" s="89"/>
      <c r="E48" s="48">
        <v>2020</v>
      </c>
      <c r="F48" s="8">
        <v>44089</v>
      </c>
      <c r="G48" s="40" t="s">
        <v>4</v>
      </c>
      <c r="H48" s="85">
        <v>1.1870000000000001</v>
      </c>
      <c r="I48" s="85"/>
      <c r="J48" s="40">
        <v>14</v>
      </c>
      <c r="K48" s="44">
        <f t="shared" si="1"/>
        <v>3839.8451812849694</v>
      </c>
      <c r="L48" s="45"/>
      <c r="M48" s="6">
        <f>IF(J48="","",(K48/J48)/LOOKUP(RIGHT($D$2,3),定数!$A$6:$A$13,定数!$B$6:$B$13))</f>
        <v>2.2856221317172438</v>
      </c>
      <c r="N48" s="47">
        <v>2020</v>
      </c>
      <c r="O48" s="8">
        <v>44089</v>
      </c>
      <c r="P48" s="85">
        <v>1.1885600000000001</v>
      </c>
      <c r="Q48" s="85"/>
      <c r="R48" s="86">
        <f>IF(P48="","",T48*M48*LOOKUP(RIGHT($D$2,3),定数!$A$6:$A$13,定数!$B$6:$B$13))</f>
        <v>4278.6846305746967</v>
      </c>
      <c r="S48" s="86"/>
      <c r="T48" s="87">
        <f t="shared" si="8"/>
        <v>15.600000000000058</v>
      </c>
      <c r="U48" s="87"/>
      <c r="V48" t="str">
        <f t="shared" si="17"/>
        <v/>
      </c>
      <c r="W48">
        <f t="shared" si="3"/>
        <v>0</v>
      </c>
      <c r="X48" s="41">
        <f t="shared" si="9"/>
        <v>214687.82962455924</v>
      </c>
      <c r="Y48" s="42">
        <f t="shared" si="10"/>
        <v>0.10571428571428676</v>
      </c>
      <c r="Z48">
        <f t="shared" si="4"/>
        <v>4278.6846305746967</v>
      </c>
      <c r="AA48" t="str">
        <f t="shared" si="5"/>
        <v/>
      </c>
    </row>
    <row r="49" spans="2:27" x14ac:dyDescent="0.15">
      <c r="B49" s="40">
        <v>41</v>
      </c>
      <c r="C49" s="88">
        <f t="shared" si="0"/>
        <v>196270.94369482316</v>
      </c>
      <c r="D49" s="89"/>
      <c r="E49" s="48">
        <v>2020</v>
      </c>
      <c r="F49" s="8">
        <v>44104</v>
      </c>
      <c r="G49" s="40" t="s">
        <v>3</v>
      </c>
      <c r="H49" s="85">
        <v>1.0901000000000001</v>
      </c>
      <c r="I49" s="85"/>
      <c r="J49" s="40">
        <v>11</v>
      </c>
      <c r="K49" s="44">
        <f t="shared" si="1"/>
        <v>3925.4188738964631</v>
      </c>
      <c r="L49" s="45"/>
      <c r="M49" s="6">
        <f>IF(J49="","",(K49/J49)/LOOKUP(RIGHT($D$2,3),定数!$A$6:$A$13,定数!$B$6:$B$13))</f>
        <v>2.97380217719429</v>
      </c>
      <c r="N49" s="49">
        <v>2020</v>
      </c>
      <c r="O49" s="8">
        <v>275</v>
      </c>
      <c r="P49" s="85">
        <v>1.089</v>
      </c>
      <c r="Q49" s="85"/>
      <c r="R49" s="86">
        <f>IF(P49="","",T49*M49*LOOKUP(RIGHT($D$2,3),定数!$A$6:$A$13,定数!$B$6:$B$13))</f>
        <v>3925.4188738968228</v>
      </c>
      <c r="S49" s="86"/>
      <c r="T49" s="87">
        <f t="shared" si="8"/>
        <v>11.000000000001009</v>
      </c>
      <c r="U49" s="87"/>
      <c r="V49" t="str">
        <f t="shared" si="17"/>
        <v/>
      </c>
      <c r="W49">
        <f t="shared" si="3"/>
        <v>0</v>
      </c>
      <c r="X49" s="41">
        <f t="shared" si="9"/>
        <v>214687.82962455924</v>
      </c>
      <c r="Y49" s="42">
        <f t="shared" si="10"/>
        <v>8.578448979591935E-2</v>
      </c>
      <c r="Z49">
        <f t="shared" si="4"/>
        <v>3925.4188738968228</v>
      </c>
      <c r="AA49" t="str">
        <f t="shared" si="5"/>
        <v/>
      </c>
    </row>
    <row r="50" spans="2:27" x14ac:dyDescent="0.15">
      <c r="B50" s="40">
        <v>42</v>
      </c>
      <c r="C50" s="88">
        <f t="shared" si="0"/>
        <v>200196.36256871998</v>
      </c>
      <c r="D50" s="89"/>
      <c r="E50" s="48">
        <v>2020</v>
      </c>
      <c r="F50" s="8">
        <v>44146</v>
      </c>
      <c r="G50" s="40" t="s">
        <v>4</v>
      </c>
      <c r="H50" s="85">
        <v>1.1026</v>
      </c>
      <c r="I50" s="85"/>
      <c r="J50" s="40">
        <v>7</v>
      </c>
      <c r="K50" s="44">
        <f t="shared" si="1"/>
        <v>4003.9272513743999</v>
      </c>
      <c r="L50" s="45"/>
      <c r="M50" s="6">
        <f>IF(J50="","",(K50/J50)/LOOKUP(RIGHT($D$2,3),定数!$A$6:$A$13,定数!$B$6:$B$13))</f>
        <v>4.76658006116</v>
      </c>
      <c r="N50" s="49">
        <v>2020</v>
      </c>
      <c r="O50" s="8">
        <v>44146</v>
      </c>
      <c r="P50" s="85">
        <v>1.1019000000000001</v>
      </c>
      <c r="Q50" s="85"/>
      <c r="R50" s="86">
        <f>IF(P50="","",T50*M50*LOOKUP(RIGHT($D$2,3),定数!$A$6:$A$13,定数!$B$6:$B$13))</f>
        <v>-4003.9272513739593</v>
      </c>
      <c r="S50" s="86"/>
      <c r="T50" s="87">
        <f t="shared" si="8"/>
        <v>-6.9999999999992291</v>
      </c>
      <c r="U50" s="87"/>
      <c r="V50" t="str">
        <f t="shared" si="17"/>
        <v/>
      </c>
      <c r="W50">
        <f t="shared" si="3"/>
        <v>1</v>
      </c>
      <c r="X50" s="41">
        <f t="shared" si="9"/>
        <v>214687.82962455924</v>
      </c>
      <c r="Y50" s="42">
        <f t="shared" si="10"/>
        <v>6.7500179591836074E-2</v>
      </c>
      <c r="Z50" t="str">
        <f t="shared" si="4"/>
        <v/>
      </c>
      <c r="AA50">
        <f t="shared" si="5"/>
        <v>-4003.9272513739593</v>
      </c>
    </row>
    <row r="51" spans="2:27" x14ac:dyDescent="0.15">
      <c r="B51" s="40">
        <v>43</v>
      </c>
      <c r="C51" s="88">
        <f t="shared" si="0"/>
        <v>196192.43531734601</v>
      </c>
      <c r="D51" s="89"/>
      <c r="E51" s="48">
        <v>2020</v>
      </c>
      <c r="F51" s="8">
        <v>44147</v>
      </c>
      <c r="G51" s="40" t="s">
        <v>75</v>
      </c>
      <c r="H51" s="85">
        <v>1.1031</v>
      </c>
      <c r="I51" s="85"/>
      <c r="J51" s="40">
        <v>7</v>
      </c>
      <c r="K51" s="44">
        <f t="shared" si="1"/>
        <v>3923.8487063469202</v>
      </c>
      <c r="L51" s="45"/>
      <c r="M51" s="6">
        <f>IF(J51="","",(K51/J51)/LOOKUP(RIGHT($D$2,3),定数!$A$6:$A$13,定数!$B$6:$B$13))</f>
        <v>4.6712484599368098</v>
      </c>
      <c r="N51" s="49">
        <v>2020</v>
      </c>
      <c r="O51" s="8">
        <v>44147</v>
      </c>
      <c r="P51" s="85">
        <v>1.1023700000000001</v>
      </c>
      <c r="Q51" s="85"/>
      <c r="R51" s="86">
        <f>IF(P51="","",T51*M51*LOOKUP(RIGHT($D$2,3),定数!$A$6:$A$13,定数!$B$6:$B$13))</f>
        <v>4092.0136509040703</v>
      </c>
      <c r="S51" s="86"/>
      <c r="T51" s="87">
        <f t="shared" si="8"/>
        <v>7.299999999998974</v>
      </c>
      <c r="U51" s="87"/>
      <c r="V51" t="str">
        <f t="shared" si="17"/>
        <v/>
      </c>
      <c r="W51">
        <f t="shared" si="3"/>
        <v>0</v>
      </c>
      <c r="X51" s="41">
        <f t="shared" si="9"/>
        <v>214687.82962455924</v>
      </c>
      <c r="Y51" s="42">
        <f t="shared" si="10"/>
        <v>8.6150175999997303E-2</v>
      </c>
      <c r="Z51">
        <f t="shared" si="4"/>
        <v>4092.0136509040703</v>
      </c>
      <c r="AA51" t="str">
        <f t="shared" si="5"/>
        <v/>
      </c>
    </row>
    <row r="52" spans="2:27" x14ac:dyDescent="0.15">
      <c r="B52" s="40">
        <v>44</v>
      </c>
      <c r="C52" s="88">
        <f t="shared" si="0"/>
        <v>200284.44896825007</v>
      </c>
      <c r="D52" s="89"/>
      <c r="E52" s="48">
        <v>2020</v>
      </c>
      <c r="F52" s="8">
        <v>44175</v>
      </c>
      <c r="G52" s="40" t="s">
        <v>4</v>
      </c>
      <c r="H52" s="85">
        <v>1.1080000000000001</v>
      </c>
      <c r="I52" s="85"/>
      <c r="J52" s="40">
        <v>13</v>
      </c>
      <c r="K52" s="44">
        <f t="shared" si="1"/>
        <v>4005.6889793650016</v>
      </c>
      <c r="L52" s="45"/>
      <c r="M52" s="6">
        <f>IF(J52="","",(K52/J52)/LOOKUP(RIGHT($D$2,3),定数!$A$6:$A$13,定数!$B$6:$B$13))</f>
        <v>2.5677493457467961</v>
      </c>
      <c r="N52" s="49">
        <v>2020</v>
      </c>
      <c r="O52" s="8">
        <v>44175</v>
      </c>
      <c r="P52" s="85">
        <v>1.1092500000000001</v>
      </c>
      <c r="Q52" s="85"/>
      <c r="R52" s="86">
        <f>IF(P52="","",T52*M52*LOOKUP(RIGHT($D$2,3),定数!$A$6:$A$13,定数!$B$6:$B$13))</f>
        <v>3851.6240186201121</v>
      </c>
      <c r="S52" s="86"/>
      <c r="T52" s="87">
        <f t="shared" si="8"/>
        <v>12.499999999999734</v>
      </c>
      <c r="U52" s="87"/>
      <c r="V52" t="str">
        <f t="shared" si="17"/>
        <v/>
      </c>
      <c r="W52">
        <f t="shared" si="3"/>
        <v>0</v>
      </c>
      <c r="X52" s="41">
        <f t="shared" si="9"/>
        <v>214687.82962455924</v>
      </c>
      <c r="Y52" s="42">
        <f t="shared" si="10"/>
        <v>6.7089879670857222E-2</v>
      </c>
      <c r="Z52">
        <f t="shared" si="4"/>
        <v>3851.6240186201121</v>
      </c>
      <c r="AA52" t="str">
        <f t="shared" si="5"/>
        <v/>
      </c>
    </row>
    <row r="53" spans="2:27" x14ac:dyDescent="0.15">
      <c r="B53" s="40">
        <v>45</v>
      </c>
      <c r="C53" s="88">
        <f t="shared" si="0"/>
        <v>204136.07298687019</v>
      </c>
      <c r="D53" s="89"/>
      <c r="E53" s="48">
        <v>2020</v>
      </c>
      <c r="F53" s="8">
        <v>43836</v>
      </c>
      <c r="G53" s="40" t="s">
        <v>4</v>
      </c>
      <c r="H53" s="85">
        <v>1.1162000000000001</v>
      </c>
      <c r="I53" s="85"/>
      <c r="J53" s="40">
        <v>7</v>
      </c>
      <c r="K53" s="44">
        <f t="shared" si="1"/>
        <v>4082.7214597374041</v>
      </c>
      <c r="L53" s="45"/>
      <c r="M53" s="6">
        <f>IF(J53="","",(K53/J53)/LOOKUP(RIGHT($D$2,3),定数!$A$6:$A$13,定数!$B$6:$B$13))</f>
        <v>4.8603826901635765</v>
      </c>
      <c r="N53" s="49">
        <v>2020</v>
      </c>
      <c r="O53" s="8">
        <v>43836</v>
      </c>
      <c r="P53" s="85">
        <v>1.1169500000000001</v>
      </c>
      <c r="Q53" s="85"/>
      <c r="R53" s="86">
        <f>IF(P53="","",T53*M53*LOOKUP(RIGHT($D$2,3),定数!$A$6:$A$13,定数!$B$6:$B$13))</f>
        <v>4374.3444211473843</v>
      </c>
      <c r="S53" s="86"/>
      <c r="T53" s="87">
        <f t="shared" si="8"/>
        <v>7.5000000000002842</v>
      </c>
      <c r="U53" s="87"/>
      <c r="V53" t="str">
        <f t="shared" si="17"/>
        <v/>
      </c>
      <c r="W53">
        <f t="shared" si="3"/>
        <v>0</v>
      </c>
      <c r="X53" s="41">
        <f t="shared" si="9"/>
        <v>214687.82962455924</v>
      </c>
      <c r="Y53" s="42">
        <f t="shared" si="10"/>
        <v>4.9149300433758647E-2</v>
      </c>
      <c r="Z53">
        <f t="shared" si="4"/>
        <v>4374.3444211473843</v>
      </c>
      <c r="AA53" t="str">
        <f t="shared" si="5"/>
        <v/>
      </c>
    </row>
    <row r="54" spans="2:27" x14ac:dyDescent="0.15">
      <c r="B54" s="40">
        <v>46</v>
      </c>
      <c r="C54" s="88">
        <f t="shared" si="0"/>
        <v>208510.41740801759</v>
      </c>
      <c r="D54" s="89"/>
      <c r="E54" s="48">
        <v>2020</v>
      </c>
      <c r="F54" s="8">
        <v>43837</v>
      </c>
      <c r="G54" s="40" t="s">
        <v>3</v>
      </c>
      <c r="H54" s="85">
        <v>1.1177999999999999</v>
      </c>
      <c r="I54" s="85"/>
      <c r="J54" s="40">
        <v>11</v>
      </c>
      <c r="K54" s="44">
        <f t="shared" si="1"/>
        <v>4170.2083481603522</v>
      </c>
      <c r="L54" s="45"/>
      <c r="M54" s="6">
        <f>IF(J54="","",(K54/J54)/LOOKUP(RIGHT($D$2,3),定数!$A$6:$A$13,定数!$B$6:$B$13))</f>
        <v>3.1592487486063274</v>
      </c>
      <c r="N54" s="49">
        <v>2020</v>
      </c>
      <c r="O54" s="8">
        <v>43837</v>
      </c>
      <c r="P54" s="85">
        <v>1.1165700000000001</v>
      </c>
      <c r="Q54" s="85"/>
      <c r="R54" s="86">
        <f>IF(P54="","",T54*M54*LOOKUP(RIGHT($D$2,3),定数!$A$6:$A$13,定数!$B$6:$B$13))</f>
        <v>4663.051152942342</v>
      </c>
      <c r="S54" s="86"/>
      <c r="T54" s="87">
        <f t="shared" si="8"/>
        <v>12.299999999998423</v>
      </c>
      <c r="U54" s="87"/>
      <c r="V54" t="str">
        <f t="shared" si="17"/>
        <v/>
      </c>
      <c r="W54">
        <f t="shared" si="3"/>
        <v>0</v>
      </c>
      <c r="X54" s="41">
        <f t="shared" si="9"/>
        <v>214687.82962455924</v>
      </c>
      <c r="Y54" s="42">
        <f t="shared" si="10"/>
        <v>2.8773928300195428E-2</v>
      </c>
      <c r="Z54">
        <f t="shared" si="4"/>
        <v>4663.051152942342</v>
      </c>
      <c r="AA54" t="str">
        <f t="shared" si="5"/>
        <v/>
      </c>
    </row>
    <row r="55" spans="2:27" x14ac:dyDescent="0.15">
      <c r="B55" s="40">
        <v>47</v>
      </c>
      <c r="C55" s="88">
        <f t="shared" si="0"/>
        <v>213173.46856095994</v>
      </c>
      <c r="D55" s="89"/>
      <c r="E55" s="49">
        <v>2020</v>
      </c>
      <c r="F55" s="8">
        <v>43845</v>
      </c>
      <c r="G55" s="40" t="s">
        <v>4</v>
      </c>
      <c r="H55" s="85">
        <v>1.1131</v>
      </c>
      <c r="I55" s="85"/>
      <c r="J55" s="40">
        <v>15</v>
      </c>
      <c r="K55" s="44">
        <f t="shared" si="1"/>
        <v>4263.4693712191993</v>
      </c>
      <c r="L55" s="45"/>
      <c r="M55" s="6">
        <f>IF(J55="","",(K55/J55)/LOOKUP(RIGHT($D$2,3),定数!$A$6:$A$13,定数!$B$6:$B$13))</f>
        <v>2.3685940951217774</v>
      </c>
      <c r="N55" s="49">
        <v>2020</v>
      </c>
      <c r="O55" s="8">
        <v>43845</v>
      </c>
      <c r="P55" s="85">
        <v>1.1144000000000001</v>
      </c>
      <c r="Q55" s="85"/>
      <c r="R55" s="86">
        <f>IF(P55="","",T55*M55*LOOKUP(RIGHT($D$2,3),定数!$A$6:$A$13,定数!$B$6:$B$13))</f>
        <v>3695.006788390197</v>
      </c>
      <c r="S55" s="86"/>
      <c r="T55" s="87">
        <f t="shared" si="8"/>
        <v>13.000000000000789</v>
      </c>
      <c r="U55" s="87"/>
      <c r="V55" t="str">
        <f t="shared" si="17"/>
        <v/>
      </c>
      <c r="W55">
        <f t="shared" si="3"/>
        <v>0</v>
      </c>
      <c r="X55" s="41">
        <f t="shared" si="9"/>
        <v>214687.82962455924</v>
      </c>
      <c r="Y55" s="42">
        <f t="shared" si="10"/>
        <v>7.0537816058207081E-3</v>
      </c>
      <c r="Z55">
        <f t="shared" si="4"/>
        <v>3695.006788390197</v>
      </c>
      <c r="AA55" t="str">
        <f t="shared" si="5"/>
        <v/>
      </c>
    </row>
    <row r="56" spans="2:27" x14ac:dyDescent="0.15">
      <c r="B56" s="40">
        <v>48</v>
      </c>
      <c r="C56" s="88">
        <f t="shared" si="0"/>
        <v>216868.47534935013</v>
      </c>
      <c r="D56" s="89"/>
      <c r="E56" s="49">
        <v>2020</v>
      </c>
      <c r="F56" s="8">
        <v>43847</v>
      </c>
      <c r="G56" s="40" t="s">
        <v>3</v>
      </c>
      <c r="H56" s="85">
        <v>1.1132</v>
      </c>
      <c r="I56" s="85"/>
      <c r="J56" s="40">
        <v>7</v>
      </c>
      <c r="K56" s="44">
        <f t="shared" si="1"/>
        <v>4337.3695069870028</v>
      </c>
      <c r="L56" s="45"/>
      <c r="M56" s="6">
        <f>IF(J56="","",(K56/J56)/LOOKUP(RIGHT($D$2,3),定数!$A$6:$A$13,定数!$B$6:$B$13))</f>
        <v>5.1635351273654795</v>
      </c>
      <c r="N56" s="49">
        <v>2020</v>
      </c>
      <c r="O56" s="8">
        <v>43847</v>
      </c>
      <c r="P56" s="85">
        <v>1.1123000000000001</v>
      </c>
      <c r="Q56" s="85"/>
      <c r="R56" s="86">
        <f>IF(P56="","",T56*M56*LOOKUP(RIGHT($D$2,3),定数!$A$6:$A$13,定数!$B$6:$B$13))</f>
        <v>5576.6179375541033</v>
      </c>
      <c r="S56" s="86"/>
      <c r="T56" s="87">
        <f t="shared" si="8"/>
        <v>8.9999999999990088</v>
      </c>
      <c r="U56" s="87"/>
      <c r="V56" t="str">
        <f t="shared" si="17"/>
        <v/>
      </c>
      <c r="W56">
        <f t="shared" si="3"/>
        <v>0</v>
      </c>
      <c r="X56" s="41">
        <f t="shared" si="9"/>
        <v>216868.47534935013</v>
      </c>
      <c r="Y56" s="42">
        <f t="shared" si="10"/>
        <v>0</v>
      </c>
      <c r="Z56">
        <f t="shared" si="4"/>
        <v>5576.6179375541033</v>
      </c>
      <c r="AA56" t="str">
        <f t="shared" si="5"/>
        <v/>
      </c>
    </row>
    <row r="57" spans="2:27" x14ac:dyDescent="0.15">
      <c r="B57" s="40">
        <v>49</v>
      </c>
      <c r="C57" s="88">
        <f t="shared" si="0"/>
        <v>222445.09328690424</v>
      </c>
      <c r="D57" s="89"/>
      <c r="E57" s="49">
        <v>2020</v>
      </c>
      <c r="F57" s="8">
        <v>43853</v>
      </c>
      <c r="G57" s="40" t="s">
        <v>3</v>
      </c>
      <c r="H57" s="85">
        <v>1.1077999999999999</v>
      </c>
      <c r="I57" s="85"/>
      <c r="J57" s="40">
        <v>30</v>
      </c>
      <c r="K57" s="44">
        <f t="shared" si="1"/>
        <v>4448.9018657380848</v>
      </c>
      <c r="L57" s="45"/>
      <c r="M57" s="6">
        <f>IF(J57="","",(K57/J57)/LOOKUP(RIGHT($D$2,3),定数!$A$6:$A$13,定数!$B$6:$B$13))</f>
        <v>1.2358060738161347</v>
      </c>
      <c r="N57" s="40">
        <v>2020</v>
      </c>
      <c r="O57" s="8">
        <v>43853</v>
      </c>
      <c r="P57" s="85">
        <v>1.1040000000000001</v>
      </c>
      <c r="Q57" s="85"/>
      <c r="R57" s="86">
        <f>IF(P57="","",T57*M57*LOOKUP(RIGHT($D$2,3),定数!$A$6:$A$13,定数!$B$6:$B$13))</f>
        <v>5635.275696601283</v>
      </c>
      <c r="S57" s="86"/>
      <c r="T57" s="87">
        <f t="shared" si="8"/>
        <v>37.999999999998039</v>
      </c>
      <c r="U57" s="87"/>
      <c r="V57" t="str">
        <f t="shared" si="17"/>
        <v/>
      </c>
      <c r="W57">
        <f t="shared" si="3"/>
        <v>0</v>
      </c>
      <c r="X57" s="41">
        <f t="shared" si="9"/>
        <v>222445.09328690424</v>
      </c>
      <c r="Y57" s="42">
        <f t="shared" si="10"/>
        <v>0</v>
      </c>
      <c r="Z57">
        <f t="shared" si="4"/>
        <v>5635.275696601283</v>
      </c>
      <c r="AA57" t="str">
        <f t="shared" si="5"/>
        <v/>
      </c>
    </row>
    <row r="58" spans="2:27" x14ac:dyDescent="0.15">
      <c r="B58" s="40">
        <v>50</v>
      </c>
      <c r="C58" s="88">
        <f t="shared" si="0"/>
        <v>228080.36898350553</v>
      </c>
      <c r="D58" s="89"/>
      <c r="E58" s="49">
        <v>2020</v>
      </c>
      <c r="F58" s="8">
        <v>43865</v>
      </c>
      <c r="G58" s="40" t="s">
        <v>3</v>
      </c>
      <c r="H58" s="85">
        <v>1.1055999999999999</v>
      </c>
      <c r="I58" s="85"/>
      <c r="J58" s="40">
        <v>7</v>
      </c>
      <c r="K58" s="44">
        <f t="shared" si="1"/>
        <v>4561.6073796701103</v>
      </c>
      <c r="L58" s="45"/>
      <c r="M58" s="6">
        <f>IF(J58="","",(K58/J58)/LOOKUP(RIGHT($D$2,3),定数!$A$6:$A$13,定数!$B$6:$B$13))</f>
        <v>5.4304849757977509</v>
      </c>
      <c r="N58" s="40">
        <v>2020</v>
      </c>
      <c r="O58" s="8">
        <v>43865</v>
      </c>
      <c r="P58" s="85">
        <v>1.1048</v>
      </c>
      <c r="Q58" s="85"/>
      <c r="R58" s="86">
        <f>IF(P58="","",T58*M58*LOOKUP(RIGHT($D$2,3),定数!$A$6:$A$13,定数!$B$6:$B$13))</f>
        <v>5213.2655767652668</v>
      </c>
      <c r="S58" s="86"/>
      <c r="T58" s="87">
        <f t="shared" si="8"/>
        <v>7.9999999999991189</v>
      </c>
      <c r="U58" s="87"/>
      <c r="V58" t="str">
        <f t="shared" si="17"/>
        <v/>
      </c>
      <c r="W58">
        <f t="shared" si="3"/>
        <v>0</v>
      </c>
      <c r="X58" s="41">
        <f t="shared" si="9"/>
        <v>228080.36898350553</v>
      </c>
      <c r="Y58" s="42">
        <f t="shared" si="10"/>
        <v>0</v>
      </c>
      <c r="Z58">
        <f t="shared" si="4"/>
        <v>5213.2655767652668</v>
      </c>
      <c r="AA58" t="str">
        <f t="shared" si="5"/>
        <v/>
      </c>
    </row>
    <row r="59" spans="2:27" x14ac:dyDescent="0.15">
      <c r="B59" s="40">
        <v>51</v>
      </c>
      <c r="C59" s="88">
        <f t="shared" si="0"/>
        <v>233293.63456027079</v>
      </c>
      <c r="D59" s="89"/>
      <c r="E59" s="40"/>
      <c r="F59" s="8"/>
      <c r="G59" s="40"/>
      <c r="H59" s="85"/>
      <c r="I59" s="85"/>
      <c r="J59" s="40"/>
      <c r="K59" s="44" t="str">
        <f t="shared" si="1"/>
        <v/>
      </c>
      <c r="L59" s="45"/>
      <c r="M59" s="6" t="str">
        <f>IF(J59="","",(K59/J59)/LOOKUP(RIGHT($D$2,3),定数!$A$6:$A$13,定数!$B$6:$B$13))</f>
        <v/>
      </c>
      <c r="N59" s="40"/>
      <c r="O59" s="8"/>
      <c r="P59" s="85"/>
      <c r="Q59" s="85"/>
      <c r="R59" s="86" t="str">
        <f>IF(P59="","",T59*M59*LOOKUP(RIGHT($D$2,3),定数!$A$6:$A$13,定数!$B$6:$B$13))</f>
        <v/>
      </c>
      <c r="S59" s="86"/>
      <c r="T59" s="87" t="str">
        <f t="shared" si="8"/>
        <v/>
      </c>
      <c r="U59" s="87"/>
      <c r="V59" t="str">
        <f t="shared" si="17"/>
        <v/>
      </c>
      <c r="W59" t="str">
        <f t="shared" si="3"/>
        <v/>
      </c>
      <c r="X59" s="41">
        <f t="shared" si="9"/>
        <v>233293.63456027079</v>
      </c>
      <c r="Y59" s="42">
        <f t="shared" si="10"/>
        <v>0</v>
      </c>
      <c r="Z59" t="str">
        <f t="shared" si="4"/>
        <v/>
      </c>
      <c r="AA59" t="str">
        <f t="shared" si="5"/>
        <v/>
      </c>
    </row>
    <row r="60" spans="2:27" x14ac:dyDescent="0.15">
      <c r="B60" s="40">
        <v>52</v>
      </c>
      <c r="C60" s="88" t="str">
        <f t="shared" si="0"/>
        <v/>
      </c>
      <c r="D60" s="89"/>
      <c r="E60" s="40"/>
      <c r="F60" s="8"/>
      <c r="G60" s="40"/>
      <c r="H60" s="85"/>
      <c r="I60" s="85"/>
      <c r="J60" s="40"/>
      <c r="K60" s="44" t="str">
        <f t="shared" si="1"/>
        <v/>
      </c>
      <c r="L60" s="45"/>
      <c r="M60" s="6" t="str">
        <f>IF(J60="","",(K60/J60)/LOOKUP(RIGHT($D$2,3),定数!$A$6:$A$13,定数!$B$6:$B$13))</f>
        <v/>
      </c>
      <c r="N60" s="40"/>
      <c r="O60" s="8"/>
      <c r="P60" s="85"/>
      <c r="Q60" s="85"/>
      <c r="R60" s="86" t="str">
        <f>IF(P60="","",T60*M60*LOOKUP(RIGHT($D$2,3),定数!$A$6:$A$13,定数!$B$6:$B$13))</f>
        <v/>
      </c>
      <c r="S60" s="86"/>
      <c r="T60" s="87" t="str">
        <f t="shared" si="8"/>
        <v/>
      </c>
      <c r="U60" s="87"/>
      <c r="V60" t="str">
        <f t="shared" si="17"/>
        <v/>
      </c>
      <c r="W60" t="str">
        <f t="shared" si="3"/>
        <v/>
      </c>
      <c r="X60" s="41" t="str">
        <f t="shared" si="9"/>
        <v/>
      </c>
      <c r="Y60" s="42" t="str">
        <f t="shared" si="10"/>
        <v/>
      </c>
      <c r="Z60" t="str">
        <f t="shared" si="4"/>
        <v/>
      </c>
      <c r="AA60" t="str">
        <f t="shared" si="5"/>
        <v/>
      </c>
    </row>
    <row r="61" spans="2:27" x14ac:dyDescent="0.15">
      <c r="B61" s="40">
        <v>53</v>
      </c>
      <c r="C61" s="88" t="str">
        <f t="shared" si="0"/>
        <v/>
      </c>
      <c r="D61" s="89"/>
      <c r="E61" s="40"/>
      <c r="F61" s="8"/>
      <c r="G61" s="40"/>
      <c r="H61" s="85"/>
      <c r="I61" s="85"/>
      <c r="J61" s="40"/>
      <c r="K61" s="44" t="str">
        <f t="shared" si="1"/>
        <v/>
      </c>
      <c r="L61" s="45"/>
      <c r="M61" s="6" t="str">
        <f>IF(J61="","",(K61/J61)/LOOKUP(RIGHT($D$2,3),定数!$A$6:$A$13,定数!$B$6:$B$13))</f>
        <v/>
      </c>
      <c r="N61" s="40"/>
      <c r="O61" s="8"/>
      <c r="P61" s="85"/>
      <c r="Q61" s="85"/>
      <c r="R61" s="86" t="str">
        <f>IF(P61="","",T61*M61*LOOKUP(RIGHT($D$2,3),定数!$A$6:$A$13,定数!$B$6:$B$13))</f>
        <v/>
      </c>
      <c r="S61" s="86"/>
      <c r="T61" s="87" t="str">
        <f t="shared" si="8"/>
        <v/>
      </c>
      <c r="U61" s="87"/>
      <c r="V61" t="str">
        <f t="shared" si="17"/>
        <v/>
      </c>
      <c r="W61" t="str">
        <f t="shared" si="3"/>
        <v/>
      </c>
      <c r="X61" s="41" t="str">
        <f t="shared" si="9"/>
        <v/>
      </c>
      <c r="Y61" s="42" t="str">
        <f t="shared" si="10"/>
        <v/>
      </c>
      <c r="Z61" t="str">
        <f t="shared" si="4"/>
        <v/>
      </c>
      <c r="AA61" t="str">
        <f t="shared" si="5"/>
        <v/>
      </c>
    </row>
    <row r="62" spans="2:27" x14ac:dyDescent="0.15">
      <c r="B62" s="40">
        <v>54</v>
      </c>
      <c r="C62" s="88" t="str">
        <f t="shared" si="0"/>
        <v/>
      </c>
      <c r="D62" s="89"/>
      <c r="E62" s="40"/>
      <c r="F62" s="8"/>
      <c r="G62" s="40"/>
      <c r="H62" s="85"/>
      <c r="I62" s="85"/>
      <c r="J62" s="40"/>
      <c r="K62" s="44" t="str">
        <f t="shared" si="1"/>
        <v/>
      </c>
      <c r="L62" s="45"/>
      <c r="M62" s="6" t="str">
        <f>IF(J62="","",(K62/J62)/LOOKUP(RIGHT($D$2,3),定数!$A$6:$A$13,定数!$B$6:$B$13))</f>
        <v/>
      </c>
      <c r="N62" s="40"/>
      <c r="O62" s="8"/>
      <c r="P62" s="85"/>
      <c r="Q62" s="85"/>
      <c r="R62" s="86" t="str">
        <f>IF(P62="","",T62*M62*LOOKUP(RIGHT($D$2,3),定数!$A$6:$A$13,定数!$B$6:$B$13))</f>
        <v/>
      </c>
      <c r="S62" s="86"/>
      <c r="T62" s="87" t="str">
        <f t="shared" si="8"/>
        <v/>
      </c>
      <c r="U62" s="87"/>
      <c r="V62" t="str">
        <f t="shared" si="17"/>
        <v/>
      </c>
      <c r="W62" t="str">
        <f t="shared" si="3"/>
        <v/>
      </c>
      <c r="X62" s="41" t="str">
        <f t="shared" si="9"/>
        <v/>
      </c>
      <c r="Y62" s="42" t="str">
        <f t="shared" si="10"/>
        <v/>
      </c>
      <c r="Z62" t="str">
        <f t="shared" si="4"/>
        <v/>
      </c>
      <c r="AA62" t="str">
        <f t="shared" si="5"/>
        <v/>
      </c>
    </row>
    <row r="63" spans="2:27" x14ac:dyDescent="0.15">
      <c r="B63" s="40">
        <v>55</v>
      </c>
      <c r="C63" s="88" t="str">
        <f t="shared" si="0"/>
        <v/>
      </c>
      <c r="D63" s="89"/>
      <c r="E63" s="40"/>
      <c r="F63" s="8"/>
      <c r="G63" s="40"/>
      <c r="H63" s="85"/>
      <c r="I63" s="85"/>
      <c r="J63" s="40"/>
      <c r="K63" s="44" t="str">
        <f t="shared" si="1"/>
        <v/>
      </c>
      <c r="L63" s="45"/>
      <c r="M63" s="6" t="str">
        <f>IF(J63="","",(K63/J63)/LOOKUP(RIGHT($D$2,3),定数!$A$6:$A$13,定数!$B$6:$B$13))</f>
        <v/>
      </c>
      <c r="N63" s="40"/>
      <c r="O63" s="8"/>
      <c r="P63" s="85"/>
      <c r="Q63" s="85"/>
      <c r="R63" s="86" t="str">
        <f>IF(P63="","",T63*M63*LOOKUP(RIGHT($D$2,3),定数!$A$6:$A$13,定数!$B$6:$B$13))</f>
        <v/>
      </c>
      <c r="S63" s="86"/>
      <c r="T63" s="87" t="str">
        <f t="shared" si="8"/>
        <v/>
      </c>
      <c r="U63" s="87"/>
      <c r="V63" t="str">
        <f t="shared" si="17"/>
        <v/>
      </c>
      <c r="W63" t="str">
        <f t="shared" si="3"/>
        <v/>
      </c>
      <c r="X63" s="41" t="str">
        <f t="shared" si="9"/>
        <v/>
      </c>
      <c r="Y63" s="42" t="str">
        <f t="shared" si="10"/>
        <v/>
      </c>
      <c r="Z63" t="str">
        <f t="shared" si="4"/>
        <v/>
      </c>
      <c r="AA63" t="str">
        <f t="shared" si="5"/>
        <v/>
      </c>
    </row>
    <row r="64" spans="2:27" x14ac:dyDescent="0.15">
      <c r="B64" s="40">
        <v>56</v>
      </c>
      <c r="C64" s="88" t="str">
        <f t="shared" si="0"/>
        <v/>
      </c>
      <c r="D64" s="89"/>
      <c r="E64" s="40"/>
      <c r="F64" s="8"/>
      <c r="G64" s="40"/>
      <c r="H64" s="85"/>
      <c r="I64" s="85"/>
      <c r="J64" s="40"/>
      <c r="K64" s="44" t="str">
        <f t="shared" si="1"/>
        <v/>
      </c>
      <c r="L64" s="45"/>
      <c r="M64" s="6" t="str">
        <f>IF(J64="","",(K64/J64)/LOOKUP(RIGHT($D$2,3),定数!$A$6:$A$13,定数!$B$6:$B$13))</f>
        <v/>
      </c>
      <c r="N64" s="40"/>
      <c r="O64" s="8"/>
      <c r="P64" s="85"/>
      <c r="Q64" s="85"/>
      <c r="R64" s="86" t="str">
        <f>IF(P64="","",T64*M64*LOOKUP(RIGHT($D$2,3),定数!$A$6:$A$13,定数!$B$6:$B$13))</f>
        <v/>
      </c>
      <c r="S64" s="86"/>
      <c r="T64" s="87" t="str">
        <f t="shared" si="8"/>
        <v/>
      </c>
      <c r="U64" s="87"/>
      <c r="V64" t="str">
        <f t="shared" si="17"/>
        <v/>
      </c>
      <c r="W64" t="str">
        <f t="shared" si="3"/>
        <v/>
      </c>
      <c r="X64" s="41" t="str">
        <f t="shared" si="9"/>
        <v/>
      </c>
      <c r="Y64" s="42" t="str">
        <f t="shared" si="10"/>
        <v/>
      </c>
      <c r="Z64" t="str">
        <f t="shared" si="4"/>
        <v/>
      </c>
      <c r="AA64" t="str">
        <f t="shared" si="5"/>
        <v/>
      </c>
    </row>
    <row r="65" spans="2:27" x14ac:dyDescent="0.15">
      <c r="B65" s="40">
        <v>57</v>
      </c>
      <c r="C65" s="88" t="str">
        <f t="shared" si="0"/>
        <v/>
      </c>
      <c r="D65" s="89"/>
      <c r="E65" s="40"/>
      <c r="F65" s="8"/>
      <c r="G65" s="40"/>
      <c r="H65" s="85"/>
      <c r="I65" s="85"/>
      <c r="J65" s="40"/>
      <c r="K65" s="44" t="str">
        <f t="shared" si="1"/>
        <v/>
      </c>
      <c r="L65" s="45"/>
      <c r="M65" s="6" t="str">
        <f>IF(J65="","",(K65/J65)/LOOKUP(RIGHT($D$2,3),定数!$A$6:$A$13,定数!$B$6:$B$13))</f>
        <v/>
      </c>
      <c r="N65" s="40"/>
      <c r="O65" s="8"/>
      <c r="P65" s="85"/>
      <c r="Q65" s="85"/>
      <c r="R65" s="86" t="str">
        <f>IF(P65="","",T65*M65*LOOKUP(RIGHT($D$2,3),定数!$A$6:$A$13,定数!$B$6:$B$13))</f>
        <v/>
      </c>
      <c r="S65" s="86"/>
      <c r="T65" s="87" t="str">
        <f t="shared" si="8"/>
        <v/>
      </c>
      <c r="U65" s="87"/>
      <c r="V65" t="str">
        <f t="shared" si="17"/>
        <v/>
      </c>
      <c r="W65" t="str">
        <f t="shared" si="3"/>
        <v/>
      </c>
      <c r="X65" s="41" t="str">
        <f t="shared" si="9"/>
        <v/>
      </c>
      <c r="Y65" s="42" t="str">
        <f t="shared" si="10"/>
        <v/>
      </c>
      <c r="Z65" t="str">
        <f t="shared" si="4"/>
        <v/>
      </c>
      <c r="AA65" t="str">
        <f t="shared" si="5"/>
        <v/>
      </c>
    </row>
    <row r="66" spans="2:27" x14ac:dyDescent="0.15">
      <c r="B66" s="40">
        <v>58</v>
      </c>
      <c r="C66" s="88" t="str">
        <f t="shared" si="0"/>
        <v/>
      </c>
      <c r="D66" s="89"/>
      <c r="E66" s="40"/>
      <c r="F66" s="8"/>
      <c r="G66" s="40"/>
      <c r="H66" s="85"/>
      <c r="I66" s="85"/>
      <c r="J66" s="40"/>
      <c r="K66" s="44" t="str">
        <f t="shared" si="1"/>
        <v/>
      </c>
      <c r="L66" s="45"/>
      <c r="M66" s="6" t="str">
        <f>IF(J66="","",(K66/J66)/LOOKUP(RIGHT($D$2,3),定数!$A$6:$A$13,定数!$B$6:$B$13))</f>
        <v/>
      </c>
      <c r="N66" s="40"/>
      <c r="O66" s="8"/>
      <c r="P66" s="85"/>
      <c r="Q66" s="85"/>
      <c r="R66" s="86" t="str">
        <f>IF(P66="","",T66*M66*LOOKUP(RIGHT($D$2,3),定数!$A$6:$A$13,定数!$B$6:$B$13))</f>
        <v/>
      </c>
      <c r="S66" s="86"/>
      <c r="T66" s="87" t="str">
        <f t="shared" si="8"/>
        <v/>
      </c>
      <c r="U66" s="87"/>
      <c r="V66" t="str">
        <f t="shared" si="17"/>
        <v/>
      </c>
      <c r="W66" t="str">
        <f t="shared" si="3"/>
        <v/>
      </c>
      <c r="X66" s="41" t="str">
        <f t="shared" si="9"/>
        <v/>
      </c>
      <c r="Y66" s="42" t="str">
        <f t="shared" si="10"/>
        <v/>
      </c>
      <c r="Z66" t="str">
        <f t="shared" si="4"/>
        <v/>
      </c>
      <c r="AA66" t="str">
        <f t="shared" si="5"/>
        <v/>
      </c>
    </row>
    <row r="67" spans="2:27" x14ac:dyDescent="0.15">
      <c r="B67" s="40">
        <v>59</v>
      </c>
      <c r="C67" s="88" t="str">
        <f t="shared" si="0"/>
        <v/>
      </c>
      <c r="D67" s="89"/>
      <c r="E67" s="40"/>
      <c r="F67" s="8"/>
      <c r="G67" s="40"/>
      <c r="H67" s="85"/>
      <c r="I67" s="85"/>
      <c r="J67" s="40"/>
      <c r="K67" s="44" t="str">
        <f t="shared" si="1"/>
        <v/>
      </c>
      <c r="L67" s="45"/>
      <c r="M67" s="6" t="str">
        <f>IF(J67="","",(K67/J67)/LOOKUP(RIGHT($D$2,3),定数!$A$6:$A$13,定数!$B$6:$B$13))</f>
        <v/>
      </c>
      <c r="N67" s="40"/>
      <c r="O67" s="8"/>
      <c r="P67" s="85"/>
      <c r="Q67" s="85"/>
      <c r="R67" s="86" t="str">
        <f>IF(P67="","",T67*M67*LOOKUP(RIGHT($D$2,3),定数!$A$6:$A$13,定数!$B$6:$B$13))</f>
        <v/>
      </c>
      <c r="S67" s="86"/>
      <c r="T67" s="87" t="str">
        <f t="shared" si="8"/>
        <v/>
      </c>
      <c r="U67" s="87"/>
      <c r="V67" t="str">
        <f t="shared" si="17"/>
        <v/>
      </c>
      <c r="W67" t="str">
        <f t="shared" si="3"/>
        <v/>
      </c>
      <c r="X67" s="41" t="str">
        <f t="shared" si="9"/>
        <v/>
      </c>
      <c r="Y67" s="42" t="str">
        <f t="shared" si="10"/>
        <v/>
      </c>
      <c r="Z67" t="str">
        <f t="shared" si="4"/>
        <v/>
      </c>
      <c r="AA67" t="str">
        <f t="shared" si="5"/>
        <v/>
      </c>
    </row>
    <row r="68" spans="2:27" x14ac:dyDescent="0.15">
      <c r="B68" s="40">
        <v>60</v>
      </c>
      <c r="C68" s="88" t="str">
        <f t="shared" si="0"/>
        <v/>
      </c>
      <c r="D68" s="89"/>
      <c r="E68" s="40"/>
      <c r="F68" s="8"/>
      <c r="G68" s="40"/>
      <c r="H68" s="85"/>
      <c r="I68" s="85"/>
      <c r="J68" s="40"/>
      <c r="K68" s="44" t="str">
        <f t="shared" si="1"/>
        <v/>
      </c>
      <c r="L68" s="45"/>
      <c r="M68" s="6" t="str">
        <f>IF(J68="","",(K68/J68)/LOOKUP(RIGHT($D$2,3),定数!$A$6:$A$13,定数!$B$6:$B$13))</f>
        <v/>
      </c>
      <c r="N68" s="40"/>
      <c r="O68" s="8"/>
      <c r="P68" s="85"/>
      <c r="Q68" s="85"/>
      <c r="R68" s="86" t="str">
        <f>IF(P68="","",T68*M68*LOOKUP(RIGHT($D$2,3),定数!$A$6:$A$13,定数!$B$6:$B$13))</f>
        <v/>
      </c>
      <c r="S68" s="86"/>
      <c r="T68" s="87" t="str">
        <f t="shared" si="8"/>
        <v/>
      </c>
      <c r="U68" s="87"/>
      <c r="V68" t="str">
        <f t="shared" si="17"/>
        <v/>
      </c>
      <c r="W68" t="str">
        <f t="shared" si="3"/>
        <v/>
      </c>
      <c r="X68" s="41" t="str">
        <f t="shared" si="9"/>
        <v/>
      </c>
      <c r="Y68" s="42" t="str">
        <f t="shared" si="10"/>
        <v/>
      </c>
      <c r="Z68" t="str">
        <f t="shared" si="4"/>
        <v/>
      </c>
      <c r="AA68" t="str">
        <f t="shared" si="5"/>
        <v/>
      </c>
    </row>
    <row r="69" spans="2:27" x14ac:dyDescent="0.15">
      <c r="B69" s="40">
        <v>61</v>
      </c>
      <c r="C69" s="88" t="str">
        <f t="shared" si="0"/>
        <v/>
      </c>
      <c r="D69" s="89"/>
      <c r="E69" s="40"/>
      <c r="F69" s="8"/>
      <c r="G69" s="40"/>
      <c r="H69" s="85"/>
      <c r="I69" s="85"/>
      <c r="J69" s="40"/>
      <c r="K69" s="44" t="str">
        <f t="shared" si="1"/>
        <v/>
      </c>
      <c r="L69" s="45"/>
      <c r="M69" s="6" t="str">
        <f>IF(J69="","",(K69/J69)/LOOKUP(RIGHT($D$2,3),定数!$A$6:$A$13,定数!$B$6:$B$13))</f>
        <v/>
      </c>
      <c r="N69" s="40"/>
      <c r="O69" s="8"/>
      <c r="P69" s="85"/>
      <c r="Q69" s="85"/>
      <c r="R69" s="86" t="str">
        <f>IF(P69="","",T69*M69*LOOKUP(RIGHT($D$2,3),定数!$A$6:$A$13,定数!$B$6:$B$13))</f>
        <v/>
      </c>
      <c r="S69" s="86"/>
      <c r="T69" s="87" t="str">
        <f t="shared" si="8"/>
        <v/>
      </c>
      <c r="U69" s="87"/>
      <c r="V69" t="str">
        <f t="shared" si="17"/>
        <v/>
      </c>
      <c r="W69" t="str">
        <f t="shared" si="3"/>
        <v/>
      </c>
      <c r="X69" s="41" t="str">
        <f t="shared" si="9"/>
        <v/>
      </c>
      <c r="Y69" s="42" t="str">
        <f t="shared" si="10"/>
        <v/>
      </c>
      <c r="Z69" t="str">
        <f t="shared" si="4"/>
        <v/>
      </c>
      <c r="AA69" t="str">
        <f t="shared" si="5"/>
        <v/>
      </c>
    </row>
    <row r="70" spans="2:27" x14ac:dyDescent="0.15">
      <c r="B70" s="40">
        <v>62</v>
      </c>
      <c r="C70" s="88" t="str">
        <f t="shared" si="0"/>
        <v/>
      </c>
      <c r="D70" s="89"/>
      <c r="E70" s="40"/>
      <c r="F70" s="8"/>
      <c r="G70" s="40"/>
      <c r="H70" s="85"/>
      <c r="I70" s="85"/>
      <c r="J70" s="40"/>
      <c r="K70" s="44" t="str">
        <f t="shared" si="1"/>
        <v/>
      </c>
      <c r="L70" s="45"/>
      <c r="M70" s="6" t="str">
        <f>IF(J70="","",(K70/J70)/LOOKUP(RIGHT($D$2,3),定数!$A$6:$A$13,定数!$B$6:$B$13))</f>
        <v/>
      </c>
      <c r="N70" s="40"/>
      <c r="O70" s="8"/>
      <c r="P70" s="85"/>
      <c r="Q70" s="85"/>
      <c r="R70" s="86" t="str">
        <f>IF(P70="","",T70*M70*LOOKUP(RIGHT($D$2,3),定数!$A$6:$A$13,定数!$B$6:$B$13))</f>
        <v/>
      </c>
      <c r="S70" s="86"/>
      <c r="T70" s="87" t="str">
        <f t="shared" si="8"/>
        <v/>
      </c>
      <c r="U70" s="87"/>
      <c r="V70" t="str">
        <f t="shared" si="17"/>
        <v/>
      </c>
      <c r="W70" t="str">
        <f t="shared" si="3"/>
        <v/>
      </c>
      <c r="X70" s="41" t="str">
        <f t="shared" si="9"/>
        <v/>
      </c>
      <c r="Y70" s="42" t="str">
        <f t="shared" si="10"/>
        <v/>
      </c>
      <c r="Z70" t="str">
        <f t="shared" si="4"/>
        <v/>
      </c>
      <c r="AA70" t="str">
        <f t="shared" si="5"/>
        <v/>
      </c>
    </row>
    <row r="71" spans="2:27" x14ac:dyDescent="0.15">
      <c r="B71" s="40">
        <v>63</v>
      </c>
      <c r="C71" s="88" t="str">
        <f t="shared" si="0"/>
        <v/>
      </c>
      <c r="D71" s="89"/>
      <c r="E71" s="40"/>
      <c r="F71" s="8"/>
      <c r="G71" s="40"/>
      <c r="H71" s="85"/>
      <c r="I71" s="85"/>
      <c r="J71" s="40"/>
      <c r="K71" s="44" t="str">
        <f t="shared" si="1"/>
        <v/>
      </c>
      <c r="L71" s="45"/>
      <c r="M71" s="6" t="str">
        <f>IF(J71="","",(K71/J71)/LOOKUP(RIGHT($D$2,3),定数!$A$6:$A$13,定数!$B$6:$B$13))</f>
        <v/>
      </c>
      <c r="N71" s="40"/>
      <c r="O71" s="8"/>
      <c r="P71" s="85"/>
      <c r="Q71" s="85"/>
      <c r="R71" s="86" t="str">
        <f>IF(P71="","",T71*M71*LOOKUP(RIGHT($D$2,3),定数!$A$6:$A$13,定数!$B$6:$B$13))</f>
        <v/>
      </c>
      <c r="S71" s="86"/>
      <c r="T71" s="87" t="str">
        <f t="shared" si="8"/>
        <v/>
      </c>
      <c r="U71" s="87"/>
      <c r="V71" t="str">
        <f t="shared" si="17"/>
        <v/>
      </c>
      <c r="W71" t="str">
        <f t="shared" si="3"/>
        <v/>
      </c>
      <c r="X71" s="41" t="str">
        <f t="shared" si="9"/>
        <v/>
      </c>
      <c r="Y71" s="42" t="str">
        <f t="shared" si="10"/>
        <v/>
      </c>
      <c r="Z71" t="str">
        <f t="shared" si="4"/>
        <v/>
      </c>
      <c r="AA71" t="str">
        <f t="shared" si="5"/>
        <v/>
      </c>
    </row>
    <row r="72" spans="2:27" x14ac:dyDescent="0.15">
      <c r="B72" s="40">
        <v>64</v>
      </c>
      <c r="C72" s="88" t="str">
        <f t="shared" si="0"/>
        <v/>
      </c>
      <c r="D72" s="89"/>
      <c r="E72" s="40"/>
      <c r="F72" s="8"/>
      <c r="G72" s="40"/>
      <c r="H72" s="85"/>
      <c r="I72" s="85"/>
      <c r="J72" s="40"/>
      <c r="K72" s="44" t="str">
        <f t="shared" si="1"/>
        <v/>
      </c>
      <c r="L72" s="45"/>
      <c r="M72" s="6" t="str">
        <f>IF(J72="","",(K72/J72)/LOOKUP(RIGHT($D$2,3),定数!$A$6:$A$13,定数!$B$6:$B$13))</f>
        <v/>
      </c>
      <c r="N72" s="40"/>
      <c r="O72" s="8"/>
      <c r="P72" s="85"/>
      <c r="Q72" s="85"/>
      <c r="R72" s="86" t="str">
        <f>IF(P72="","",T72*M72*LOOKUP(RIGHT($D$2,3),定数!$A$6:$A$13,定数!$B$6:$B$13))</f>
        <v/>
      </c>
      <c r="S72" s="86"/>
      <c r="T72" s="87" t="str">
        <f t="shared" si="8"/>
        <v/>
      </c>
      <c r="U72" s="87"/>
      <c r="V72" t="str">
        <f t="shared" si="17"/>
        <v/>
      </c>
      <c r="W72" t="str">
        <f t="shared" si="3"/>
        <v/>
      </c>
      <c r="X72" s="41" t="str">
        <f t="shared" si="9"/>
        <v/>
      </c>
      <c r="Y72" s="42" t="str">
        <f t="shared" si="10"/>
        <v/>
      </c>
      <c r="Z72" t="str">
        <f t="shared" si="4"/>
        <v/>
      </c>
      <c r="AA72" t="str">
        <f t="shared" si="5"/>
        <v/>
      </c>
    </row>
    <row r="73" spans="2:27" x14ac:dyDescent="0.15">
      <c r="B73" s="40">
        <v>65</v>
      </c>
      <c r="C73" s="88" t="str">
        <f t="shared" si="0"/>
        <v/>
      </c>
      <c r="D73" s="89"/>
      <c r="E73" s="40"/>
      <c r="F73" s="8"/>
      <c r="G73" s="40"/>
      <c r="H73" s="85"/>
      <c r="I73" s="85"/>
      <c r="J73" s="40"/>
      <c r="K73" s="44" t="str">
        <f t="shared" si="1"/>
        <v/>
      </c>
      <c r="L73" s="45"/>
      <c r="M73" s="6" t="str">
        <f>IF(J73="","",(K73/J73)/LOOKUP(RIGHT($D$2,3),定数!$A$6:$A$13,定数!$B$6:$B$13))</f>
        <v/>
      </c>
      <c r="N73" s="40"/>
      <c r="O73" s="8"/>
      <c r="P73" s="85"/>
      <c r="Q73" s="85"/>
      <c r="R73" s="86" t="str">
        <f>IF(P73="","",T73*M73*LOOKUP(RIGHT($D$2,3),定数!$A$6:$A$13,定数!$B$6:$B$13))</f>
        <v/>
      </c>
      <c r="S73" s="86"/>
      <c r="T73" s="87" t="str">
        <f t="shared" si="8"/>
        <v/>
      </c>
      <c r="U73" s="87"/>
      <c r="V73" t="str">
        <f t="shared" si="17"/>
        <v/>
      </c>
      <c r="W73" t="str">
        <f t="shared" si="3"/>
        <v/>
      </c>
      <c r="X73" s="41" t="str">
        <f t="shared" si="9"/>
        <v/>
      </c>
      <c r="Y73" s="42" t="str">
        <f t="shared" si="10"/>
        <v/>
      </c>
      <c r="Z73" t="str">
        <f t="shared" si="4"/>
        <v/>
      </c>
      <c r="AA73" t="str">
        <f t="shared" si="5"/>
        <v/>
      </c>
    </row>
    <row r="74" spans="2:27" x14ac:dyDescent="0.15">
      <c r="B74" s="40">
        <v>66</v>
      </c>
      <c r="C74" s="88" t="str">
        <f t="shared" ref="C74:C108" si="18">IF(R73="","",C73+R73)</f>
        <v/>
      </c>
      <c r="D74" s="89"/>
      <c r="E74" s="40"/>
      <c r="F74" s="8"/>
      <c r="G74" s="40"/>
      <c r="H74" s="85"/>
      <c r="I74" s="85"/>
      <c r="J74" s="40"/>
      <c r="K74" s="44" t="str">
        <f t="shared" ref="K74:K108" si="19">IF(J74="","",C74*0.02)</f>
        <v/>
      </c>
      <c r="L74" s="45"/>
      <c r="M74" s="6" t="str">
        <f>IF(J74="","",(K74/J74)/LOOKUP(RIGHT($D$2,3),定数!$A$6:$A$13,定数!$B$6:$B$13))</f>
        <v/>
      </c>
      <c r="N74" s="40"/>
      <c r="O74" s="8"/>
      <c r="P74" s="85"/>
      <c r="Q74" s="85"/>
      <c r="R74" s="86" t="str">
        <f>IF(P74="","",T74*M74*LOOKUP(RIGHT($D$2,3),定数!$A$6:$A$13,定数!$B$6:$B$13))</f>
        <v/>
      </c>
      <c r="S74" s="86"/>
      <c r="T74" s="87" t="str">
        <f t="shared" si="8"/>
        <v/>
      </c>
      <c r="U74" s="87"/>
      <c r="V74" t="str">
        <f t="shared" si="17"/>
        <v/>
      </c>
      <c r="W74" t="str">
        <f t="shared" si="17"/>
        <v/>
      </c>
      <c r="X74" s="41" t="str">
        <f t="shared" si="9"/>
        <v/>
      </c>
      <c r="Y74" s="42" t="str">
        <f t="shared" si="10"/>
        <v/>
      </c>
      <c r="Z74" t="str">
        <f t="shared" ref="Z74:Z108" si="20">IF(R74&gt;0,R74,"")</f>
        <v/>
      </c>
      <c r="AA74" t="str">
        <f t="shared" ref="AA74:AA108" si="21">IF(R74&lt;0,R74,"")</f>
        <v/>
      </c>
    </row>
    <row r="75" spans="2:27" x14ac:dyDescent="0.15">
      <c r="B75" s="40">
        <v>67</v>
      </c>
      <c r="C75" s="88" t="str">
        <f t="shared" si="18"/>
        <v/>
      </c>
      <c r="D75" s="89"/>
      <c r="E75" s="40"/>
      <c r="F75" s="8"/>
      <c r="G75" s="40"/>
      <c r="H75" s="85"/>
      <c r="I75" s="85"/>
      <c r="J75" s="40"/>
      <c r="K75" s="44" t="str">
        <f t="shared" si="19"/>
        <v/>
      </c>
      <c r="L75" s="45"/>
      <c r="M75" s="6" t="str">
        <f>IF(J75="","",(K75/J75)/LOOKUP(RIGHT($D$2,3),定数!$A$6:$A$13,定数!$B$6:$B$13))</f>
        <v/>
      </c>
      <c r="N75" s="40"/>
      <c r="O75" s="8"/>
      <c r="P75" s="85"/>
      <c r="Q75" s="85"/>
      <c r="R75" s="86" t="str">
        <f>IF(P75="","",T75*M75*LOOKUP(RIGHT($D$2,3),定数!$A$6:$A$13,定数!$B$6:$B$13))</f>
        <v/>
      </c>
      <c r="S75" s="86"/>
      <c r="T75" s="87" t="str">
        <f t="shared" si="8"/>
        <v/>
      </c>
      <c r="U75" s="87"/>
      <c r="V75" t="str">
        <f t="shared" ref="V75:W90" si="22">IF(S75&lt;&gt;"",IF(S75&lt;0,1+V74,0),"")</f>
        <v/>
      </c>
      <c r="W75" t="str">
        <f t="shared" si="22"/>
        <v/>
      </c>
      <c r="X75" s="41" t="str">
        <f t="shared" si="9"/>
        <v/>
      </c>
      <c r="Y75" s="42" t="str">
        <f t="shared" si="10"/>
        <v/>
      </c>
      <c r="Z75" t="str">
        <f t="shared" si="20"/>
        <v/>
      </c>
      <c r="AA75" t="str">
        <f t="shared" si="21"/>
        <v/>
      </c>
    </row>
    <row r="76" spans="2:27" x14ac:dyDescent="0.15">
      <c r="B76" s="40">
        <v>68</v>
      </c>
      <c r="C76" s="88" t="str">
        <f t="shared" si="18"/>
        <v/>
      </c>
      <c r="D76" s="89"/>
      <c r="E76" s="40"/>
      <c r="F76" s="8"/>
      <c r="G76" s="40"/>
      <c r="H76" s="85"/>
      <c r="I76" s="85"/>
      <c r="J76" s="40"/>
      <c r="K76" s="44" t="str">
        <f t="shared" si="19"/>
        <v/>
      </c>
      <c r="L76" s="45"/>
      <c r="M76" s="6" t="str">
        <f>IF(J76="","",(K76/J76)/LOOKUP(RIGHT($D$2,3),定数!$A$6:$A$13,定数!$B$6:$B$13))</f>
        <v/>
      </c>
      <c r="N76" s="40"/>
      <c r="O76" s="8"/>
      <c r="P76" s="85"/>
      <c r="Q76" s="85"/>
      <c r="R76" s="86" t="str">
        <f>IF(P76="","",T76*M76*LOOKUP(RIGHT($D$2,3),定数!$A$6:$A$13,定数!$B$6:$B$13))</f>
        <v/>
      </c>
      <c r="S76" s="86"/>
      <c r="T76" s="87" t="str">
        <f t="shared" ref="T76:T108" si="23">IF(P76="","",IF(G76="買",(P76-H76),(H76-P76))*IF(RIGHT($D$2,3)="JPY",100,10000))</f>
        <v/>
      </c>
      <c r="U76" s="87"/>
      <c r="V76" t="str">
        <f t="shared" si="22"/>
        <v/>
      </c>
      <c r="W76" t="str">
        <f t="shared" si="22"/>
        <v/>
      </c>
      <c r="X76" s="41" t="str">
        <f t="shared" ref="X76:X108" si="24">IF(C76&lt;&gt;"",MAX(X75,C76),"")</f>
        <v/>
      </c>
      <c r="Y76" s="42" t="str">
        <f t="shared" ref="Y76:Y108" si="25">IF(X76&lt;&gt;"",1-(C76/X76),"")</f>
        <v/>
      </c>
      <c r="Z76" t="str">
        <f t="shared" si="20"/>
        <v/>
      </c>
      <c r="AA76" t="str">
        <f t="shared" si="21"/>
        <v/>
      </c>
    </row>
    <row r="77" spans="2:27" x14ac:dyDescent="0.15">
      <c r="B77" s="40">
        <v>69</v>
      </c>
      <c r="C77" s="88" t="str">
        <f t="shared" si="18"/>
        <v/>
      </c>
      <c r="D77" s="89"/>
      <c r="E77" s="40"/>
      <c r="F77" s="8"/>
      <c r="G77" s="40"/>
      <c r="H77" s="85"/>
      <c r="I77" s="85"/>
      <c r="J77" s="40"/>
      <c r="K77" s="44" t="str">
        <f t="shared" si="19"/>
        <v/>
      </c>
      <c r="L77" s="45"/>
      <c r="M77" s="6" t="str">
        <f>IF(J77="","",(K77/J77)/LOOKUP(RIGHT($D$2,3),定数!$A$6:$A$13,定数!$B$6:$B$13))</f>
        <v/>
      </c>
      <c r="N77" s="40"/>
      <c r="O77" s="8"/>
      <c r="P77" s="85"/>
      <c r="Q77" s="85"/>
      <c r="R77" s="86" t="str">
        <f>IF(P77="","",T77*M77*LOOKUP(RIGHT($D$2,3),定数!$A$6:$A$13,定数!$B$6:$B$13))</f>
        <v/>
      </c>
      <c r="S77" s="86"/>
      <c r="T77" s="87" t="str">
        <f t="shared" si="23"/>
        <v/>
      </c>
      <c r="U77" s="87"/>
      <c r="V77" t="str">
        <f t="shared" si="22"/>
        <v/>
      </c>
      <c r="W77" t="str">
        <f t="shared" si="22"/>
        <v/>
      </c>
      <c r="X77" s="41" t="str">
        <f t="shared" si="24"/>
        <v/>
      </c>
      <c r="Y77" s="42" t="str">
        <f t="shared" si="25"/>
        <v/>
      </c>
      <c r="Z77" t="str">
        <f t="shared" si="20"/>
        <v/>
      </c>
      <c r="AA77" t="str">
        <f t="shared" si="21"/>
        <v/>
      </c>
    </row>
    <row r="78" spans="2:27" x14ac:dyDescent="0.15">
      <c r="B78" s="40">
        <v>70</v>
      </c>
      <c r="C78" s="88" t="str">
        <f t="shared" si="18"/>
        <v/>
      </c>
      <c r="D78" s="89"/>
      <c r="E78" s="40"/>
      <c r="F78" s="8"/>
      <c r="G78" s="40"/>
      <c r="H78" s="85"/>
      <c r="I78" s="85"/>
      <c r="J78" s="40"/>
      <c r="K78" s="44" t="str">
        <f t="shared" si="19"/>
        <v/>
      </c>
      <c r="L78" s="45"/>
      <c r="M78" s="6" t="str">
        <f>IF(J78="","",(K78/J78)/LOOKUP(RIGHT($D$2,3),定数!$A$6:$A$13,定数!$B$6:$B$13))</f>
        <v/>
      </c>
      <c r="N78" s="40"/>
      <c r="O78" s="8"/>
      <c r="P78" s="85"/>
      <c r="Q78" s="85"/>
      <c r="R78" s="86" t="str">
        <f>IF(P78="","",T78*M78*LOOKUP(RIGHT($D$2,3),定数!$A$6:$A$13,定数!$B$6:$B$13))</f>
        <v/>
      </c>
      <c r="S78" s="86"/>
      <c r="T78" s="87" t="str">
        <f t="shared" si="23"/>
        <v/>
      </c>
      <c r="U78" s="87"/>
      <c r="V78" t="str">
        <f t="shared" si="22"/>
        <v/>
      </c>
      <c r="W78" t="str">
        <f t="shared" si="22"/>
        <v/>
      </c>
      <c r="X78" s="41" t="str">
        <f t="shared" si="24"/>
        <v/>
      </c>
      <c r="Y78" s="42" t="str">
        <f t="shared" si="25"/>
        <v/>
      </c>
      <c r="Z78" t="str">
        <f t="shared" si="20"/>
        <v/>
      </c>
      <c r="AA78" t="str">
        <f t="shared" si="21"/>
        <v/>
      </c>
    </row>
    <row r="79" spans="2:27" x14ac:dyDescent="0.15">
      <c r="B79" s="40">
        <v>71</v>
      </c>
      <c r="C79" s="88" t="str">
        <f t="shared" si="18"/>
        <v/>
      </c>
      <c r="D79" s="89"/>
      <c r="E79" s="40"/>
      <c r="F79" s="8"/>
      <c r="G79" s="40"/>
      <c r="H79" s="85"/>
      <c r="I79" s="85"/>
      <c r="J79" s="40"/>
      <c r="K79" s="44" t="str">
        <f t="shared" si="19"/>
        <v/>
      </c>
      <c r="L79" s="45"/>
      <c r="M79" s="6" t="str">
        <f>IF(J79="","",(K79/J79)/LOOKUP(RIGHT($D$2,3),定数!$A$6:$A$13,定数!$B$6:$B$13))</f>
        <v/>
      </c>
      <c r="N79" s="40"/>
      <c r="O79" s="8"/>
      <c r="P79" s="85"/>
      <c r="Q79" s="85"/>
      <c r="R79" s="86" t="str">
        <f>IF(P79="","",T79*M79*LOOKUP(RIGHT($D$2,3),定数!$A$6:$A$13,定数!$B$6:$B$13))</f>
        <v/>
      </c>
      <c r="S79" s="86"/>
      <c r="T79" s="87" t="str">
        <f t="shared" si="23"/>
        <v/>
      </c>
      <c r="U79" s="87"/>
      <c r="V79" t="str">
        <f t="shared" si="22"/>
        <v/>
      </c>
      <c r="W79" t="str">
        <f t="shared" si="22"/>
        <v/>
      </c>
      <c r="X79" s="41" t="str">
        <f t="shared" si="24"/>
        <v/>
      </c>
      <c r="Y79" s="42" t="str">
        <f t="shared" si="25"/>
        <v/>
      </c>
      <c r="Z79" t="str">
        <f t="shared" si="20"/>
        <v/>
      </c>
      <c r="AA79" t="str">
        <f t="shared" si="21"/>
        <v/>
      </c>
    </row>
    <row r="80" spans="2:27" x14ac:dyDescent="0.15">
      <c r="B80" s="40">
        <v>72</v>
      </c>
      <c r="C80" s="88" t="str">
        <f t="shared" si="18"/>
        <v/>
      </c>
      <c r="D80" s="89"/>
      <c r="E80" s="40"/>
      <c r="F80" s="8"/>
      <c r="G80" s="40"/>
      <c r="H80" s="85"/>
      <c r="I80" s="85"/>
      <c r="J80" s="40"/>
      <c r="K80" s="44" t="str">
        <f t="shared" si="19"/>
        <v/>
      </c>
      <c r="L80" s="45"/>
      <c r="M80" s="6" t="str">
        <f>IF(J80="","",(K80/J80)/LOOKUP(RIGHT($D$2,3),定数!$A$6:$A$13,定数!$B$6:$B$13))</f>
        <v/>
      </c>
      <c r="N80" s="40"/>
      <c r="O80" s="8"/>
      <c r="P80" s="85"/>
      <c r="Q80" s="85"/>
      <c r="R80" s="86" t="str">
        <f>IF(P80="","",T80*M80*LOOKUP(RIGHT($D$2,3),定数!$A$6:$A$13,定数!$B$6:$B$13))</f>
        <v/>
      </c>
      <c r="S80" s="86"/>
      <c r="T80" s="87" t="str">
        <f t="shared" si="23"/>
        <v/>
      </c>
      <c r="U80" s="87"/>
      <c r="V80" t="str">
        <f t="shared" si="22"/>
        <v/>
      </c>
      <c r="W80" t="str">
        <f t="shared" si="22"/>
        <v/>
      </c>
      <c r="X80" s="41" t="str">
        <f t="shared" si="24"/>
        <v/>
      </c>
      <c r="Y80" s="42" t="str">
        <f t="shared" si="25"/>
        <v/>
      </c>
      <c r="Z80" t="str">
        <f t="shared" si="20"/>
        <v/>
      </c>
      <c r="AA80" t="str">
        <f t="shared" si="21"/>
        <v/>
      </c>
    </row>
    <row r="81" spans="2:27" x14ac:dyDescent="0.15">
      <c r="B81" s="40">
        <v>73</v>
      </c>
      <c r="C81" s="88" t="str">
        <f t="shared" si="18"/>
        <v/>
      </c>
      <c r="D81" s="89"/>
      <c r="E81" s="40"/>
      <c r="F81" s="8"/>
      <c r="G81" s="40"/>
      <c r="H81" s="85"/>
      <c r="I81" s="85"/>
      <c r="J81" s="40"/>
      <c r="K81" s="44" t="str">
        <f t="shared" si="19"/>
        <v/>
      </c>
      <c r="L81" s="45"/>
      <c r="M81" s="6" t="str">
        <f>IF(J81="","",(K81/J81)/LOOKUP(RIGHT($D$2,3),定数!$A$6:$A$13,定数!$B$6:$B$13))</f>
        <v/>
      </c>
      <c r="N81" s="40"/>
      <c r="O81" s="8"/>
      <c r="P81" s="85"/>
      <c r="Q81" s="85"/>
      <c r="R81" s="86" t="str">
        <f>IF(P81="","",T81*M81*LOOKUP(RIGHT($D$2,3),定数!$A$6:$A$13,定数!$B$6:$B$13))</f>
        <v/>
      </c>
      <c r="S81" s="86"/>
      <c r="T81" s="87" t="str">
        <f t="shared" si="23"/>
        <v/>
      </c>
      <c r="U81" s="87"/>
      <c r="V81" t="str">
        <f t="shared" si="22"/>
        <v/>
      </c>
      <c r="W81" t="str">
        <f t="shared" si="22"/>
        <v/>
      </c>
      <c r="X81" s="41" t="str">
        <f t="shared" si="24"/>
        <v/>
      </c>
      <c r="Y81" s="42" t="str">
        <f t="shared" si="25"/>
        <v/>
      </c>
      <c r="Z81" t="str">
        <f t="shared" si="20"/>
        <v/>
      </c>
      <c r="AA81" t="str">
        <f t="shared" si="21"/>
        <v/>
      </c>
    </row>
    <row r="82" spans="2:27" x14ac:dyDescent="0.15">
      <c r="B82" s="40">
        <v>74</v>
      </c>
      <c r="C82" s="88" t="str">
        <f t="shared" si="18"/>
        <v/>
      </c>
      <c r="D82" s="89"/>
      <c r="E82" s="40"/>
      <c r="F82" s="8"/>
      <c r="G82" s="40"/>
      <c r="H82" s="85"/>
      <c r="I82" s="85"/>
      <c r="J82" s="40"/>
      <c r="K82" s="44" t="str">
        <f t="shared" si="19"/>
        <v/>
      </c>
      <c r="L82" s="45"/>
      <c r="M82" s="6" t="str">
        <f>IF(J82="","",(K82/J82)/LOOKUP(RIGHT($D$2,3),定数!$A$6:$A$13,定数!$B$6:$B$13))</f>
        <v/>
      </c>
      <c r="N82" s="40"/>
      <c r="O82" s="8"/>
      <c r="P82" s="85"/>
      <c r="Q82" s="85"/>
      <c r="R82" s="86" t="str">
        <f>IF(P82="","",T82*M82*LOOKUP(RIGHT($D$2,3),定数!$A$6:$A$13,定数!$B$6:$B$13))</f>
        <v/>
      </c>
      <c r="S82" s="86"/>
      <c r="T82" s="87" t="str">
        <f t="shared" si="23"/>
        <v/>
      </c>
      <c r="U82" s="87"/>
      <c r="V82" t="str">
        <f t="shared" si="22"/>
        <v/>
      </c>
      <c r="W82" t="str">
        <f t="shared" si="22"/>
        <v/>
      </c>
      <c r="X82" s="41" t="str">
        <f t="shared" si="24"/>
        <v/>
      </c>
      <c r="Y82" s="42" t="str">
        <f t="shared" si="25"/>
        <v/>
      </c>
      <c r="Z82" t="str">
        <f t="shared" si="20"/>
        <v/>
      </c>
      <c r="AA82" t="str">
        <f t="shared" si="21"/>
        <v/>
      </c>
    </row>
    <row r="83" spans="2:27" x14ac:dyDescent="0.15">
      <c r="B83" s="40">
        <v>75</v>
      </c>
      <c r="C83" s="88" t="str">
        <f t="shared" si="18"/>
        <v/>
      </c>
      <c r="D83" s="89"/>
      <c r="E83" s="40"/>
      <c r="F83" s="8"/>
      <c r="G83" s="40"/>
      <c r="H83" s="85"/>
      <c r="I83" s="85"/>
      <c r="J83" s="40"/>
      <c r="K83" s="44" t="str">
        <f t="shared" si="19"/>
        <v/>
      </c>
      <c r="L83" s="45"/>
      <c r="M83" s="6" t="str">
        <f>IF(J83="","",(K83/J83)/LOOKUP(RIGHT($D$2,3),定数!$A$6:$A$13,定数!$B$6:$B$13))</f>
        <v/>
      </c>
      <c r="N83" s="40"/>
      <c r="O83" s="8"/>
      <c r="P83" s="85"/>
      <c r="Q83" s="85"/>
      <c r="R83" s="86" t="str">
        <f>IF(P83="","",T83*M83*LOOKUP(RIGHT($D$2,3),定数!$A$6:$A$13,定数!$B$6:$B$13))</f>
        <v/>
      </c>
      <c r="S83" s="86"/>
      <c r="T83" s="87" t="str">
        <f t="shared" si="23"/>
        <v/>
      </c>
      <c r="U83" s="87"/>
      <c r="V83" t="str">
        <f t="shared" si="22"/>
        <v/>
      </c>
      <c r="W83" t="str">
        <f t="shared" si="22"/>
        <v/>
      </c>
      <c r="X83" s="41" t="str">
        <f t="shared" si="24"/>
        <v/>
      </c>
      <c r="Y83" s="42" t="str">
        <f t="shared" si="25"/>
        <v/>
      </c>
      <c r="Z83" t="str">
        <f t="shared" si="20"/>
        <v/>
      </c>
      <c r="AA83" t="str">
        <f t="shared" si="21"/>
        <v/>
      </c>
    </row>
    <row r="84" spans="2:27" x14ac:dyDescent="0.15">
      <c r="B84" s="40">
        <v>76</v>
      </c>
      <c r="C84" s="88" t="str">
        <f t="shared" si="18"/>
        <v/>
      </c>
      <c r="D84" s="89"/>
      <c r="E84" s="40"/>
      <c r="F84" s="8"/>
      <c r="G84" s="40"/>
      <c r="H84" s="85"/>
      <c r="I84" s="85"/>
      <c r="J84" s="40"/>
      <c r="K84" s="44" t="str">
        <f t="shared" si="19"/>
        <v/>
      </c>
      <c r="L84" s="45"/>
      <c r="M84" s="6" t="str">
        <f>IF(J84="","",(K84/J84)/LOOKUP(RIGHT($D$2,3),定数!$A$6:$A$13,定数!$B$6:$B$13))</f>
        <v/>
      </c>
      <c r="N84" s="40"/>
      <c r="O84" s="8"/>
      <c r="P84" s="85"/>
      <c r="Q84" s="85"/>
      <c r="R84" s="86" t="str">
        <f>IF(P84="","",T84*M84*LOOKUP(RIGHT($D$2,3),定数!$A$6:$A$13,定数!$B$6:$B$13))</f>
        <v/>
      </c>
      <c r="S84" s="86"/>
      <c r="T84" s="87" t="str">
        <f t="shared" si="23"/>
        <v/>
      </c>
      <c r="U84" s="87"/>
      <c r="V84" t="str">
        <f t="shared" si="22"/>
        <v/>
      </c>
      <c r="W84" t="str">
        <f t="shared" si="22"/>
        <v/>
      </c>
      <c r="X84" s="41" t="str">
        <f t="shared" si="24"/>
        <v/>
      </c>
      <c r="Y84" s="42" t="str">
        <f t="shared" si="25"/>
        <v/>
      </c>
      <c r="Z84" t="str">
        <f t="shared" si="20"/>
        <v/>
      </c>
      <c r="AA84" t="str">
        <f t="shared" si="21"/>
        <v/>
      </c>
    </row>
    <row r="85" spans="2:27" x14ac:dyDescent="0.15">
      <c r="B85" s="40">
        <v>77</v>
      </c>
      <c r="C85" s="88" t="str">
        <f t="shared" si="18"/>
        <v/>
      </c>
      <c r="D85" s="89"/>
      <c r="E85" s="40"/>
      <c r="F85" s="8"/>
      <c r="G85" s="40"/>
      <c r="H85" s="85"/>
      <c r="I85" s="85"/>
      <c r="J85" s="40"/>
      <c r="K85" s="44" t="str">
        <f t="shared" si="19"/>
        <v/>
      </c>
      <c r="L85" s="45"/>
      <c r="M85" s="6" t="str">
        <f>IF(J85="","",(K85/J85)/LOOKUP(RIGHT($D$2,3),定数!$A$6:$A$13,定数!$B$6:$B$13))</f>
        <v/>
      </c>
      <c r="N85" s="40"/>
      <c r="O85" s="8"/>
      <c r="P85" s="85"/>
      <c r="Q85" s="85"/>
      <c r="R85" s="86" t="str">
        <f>IF(P85="","",T85*M85*LOOKUP(RIGHT($D$2,3),定数!$A$6:$A$13,定数!$B$6:$B$13))</f>
        <v/>
      </c>
      <c r="S85" s="86"/>
      <c r="T85" s="87" t="str">
        <f t="shared" si="23"/>
        <v/>
      </c>
      <c r="U85" s="87"/>
      <c r="V85" t="str">
        <f t="shared" si="22"/>
        <v/>
      </c>
      <c r="W85" t="str">
        <f t="shared" si="22"/>
        <v/>
      </c>
      <c r="X85" s="41" t="str">
        <f t="shared" si="24"/>
        <v/>
      </c>
      <c r="Y85" s="42" t="str">
        <f t="shared" si="25"/>
        <v/>
      </c>
      <c r="Z85" t="str">
        <f t="shared" si="20"/>
        <v/>
      </c>
      <c r="AA85" t="str">
        <f t="shared" si="21"/>
        <v/>
      </c>
    </row>
    <row r="86" spans="2:27" x14ac:dyDescent="0.15">
      <c r="B86" s="40">
        <v>78</v>
      </c>
      <c r="C86" s="88" t="str">
        <f t="shared" si="18"/>
        <v/>
      </c>
      <c r="D86" s="89"/>
      <c r="E86" s="40"/>
      <c r="F86" s="8"/>
      <c r="G86" s="40"/>
      <c r="H86" s="85"/>
      <c r="I86" s="85"/>
      <c r="J86" s="40"/>
      <c r="K86" s="44" t="str">
        <f t="shared" si="19"/>
        <v/>
      </c>
      <c r="L86" s="45"/>
      <c r="M86" s="6" t="str">
        <f>IF(J86="","",(K86/J86)/LOOKUP(RIGHT($D$2,3),定数!$A$6:$A$13,定数!$B$6:$B$13))</f>
        <v/>
      </c>
      <c r="N86" s="40"/>
      <c r="O86" s="8"/>
      <c r="P86" s="85"/>
      <c r="Q86" s="85"/>
      <c r="R86" s="86" t="str">
        <f>IF(P86="","",T86*M86*LOOKUP(RIGHT($D$2,3),定数!$A$6:$A$13,定数!$B$6:$B$13))</f>
        <v/>
      </c>
      <c r="S86" s="86"/>
      <c r="T86" s="87" t="str">
        <f t="shared" si="23"/>
        <v/>
      </c>
      <c r="U86" s="87"/>
      <c r="V86" t="str">
        <f t="shared" si="22"/>
        <v/>
      </c>
      <c r="W86" t="str">
        <f t="shared" si="22"/>
        <v/>
      </c>
      <c r="X86" s="41" t="str">
        <f t="shared" si="24"/>
        <v/>
      </c>
      <c r="Y86" s="42" t="str">
        <f t="shared" si="25"/>
        <v/>
      </c>
      <c r="Z86" t="str">
        <f t="shared" si="20"/>
        <v/>
      </c>
      <c r="AA86" t="str">
        <f t="shared" si="21"/>
        <v/>
      </c>
    </row>
    <row r="87" spans="2:27" x14ac:dyDescent="0.15">
      <c r="B87" s="40">
        <v>79</v>
      </c>
      <c r="C87" s="88" t="str">
        <f t="shared" si="18"/>
        <v/>
      </c>
      <c r="D87" s="89"/>
      <c r="E87" s="40"/>
      <c r="F87" s="8"/>
      <c r="G87" s="40"/>
      <c r="H87" s="85"/>
      <c r="I87" s="85"/>
      <c r="J87" s="40"/>
      <c r="K87" s="44" t="str">
        <f t="shared" si="19"/>
        <v/>
      </c>
      <c r="L87" s="45"/>
      <c r="M87" s="6" t="str">
        <f>IF(J87="","",(K87/J87)/LOOKUP(RIGHT($D$2,3),定数!$A$6:$A$13,定数!$B$6:$B$13))</f>
        <v/>
      </c>
      <c r="N87" s="40"/>
      <c r="O87" s="8"/>
      <c r="P87" s="85"/>
      <c r="Q87" s="85"/>
      <c r="R87" s="86" t="str">
        <f>IF(P87="","",T87*M87*LOOKUP(RIGHT($D$2,3),定数!$A$6:$A$13,定数!$B$6:$B$13))</f>
        <v/>
      </c>
      <c r="S87" s="86"/>
      <c r="T87" s="87" t="str">
        <f t="shared" si="23"/>
        <v/>
      </c>
      <c r="U87" s="87"/>
      <c r="V87" t="str">
        <f t="shared" si="22"/>
        <v/>
      </c>
      <c r="W87" t="str">
        <f t="shared" si="22"/>
        <v/>
      </c>
      <c r="X87" s="41" t="str">
        <f t="shared" si="24"/>
        <v/>
      </c>
      <c r="Y87" s="42" t="str">
        <f t="shared" si="25"/>
        <v/>
      </c>
      <c r="Z87" t="str">
        <f t="shared" si="20"/>
        <v/>
      </c>
      <c r="AA87" t="str">
        <f t="shared" si="21"/>
        <v/>
      </c>
    </row>
    <row r="88" spans="2:27" x14ac:dyDescent="0.15">
      <c r="B88" s="40">
        <v>80</v>
      </c>
      <c r="C88" s="88" t="str">
        <f t="shared" si="18"/>
        <v/>
      </c>
      <c r="D88" s="89"/>
      <c r="E88" s="40"/>
      <c r="F88" s="8"/>
      <c r="G88" s="40"/>
      <c r="H88" s="85"/>
      <c r="I88" s="85"/>
      <c r="J88" s="40"/>
      <c r="K88" s="44" t="str">
        <f t="shared" si="19"/>
        <v/>
      </c>
      <c r="L88" s="45"/>
      <c r="M88" s="6" t="str">
        <f>IF(J88="","",(K88/J88)/LOOKUP(RIGHT($D$2,3),定数!$A$6:$A$13,定数!$B$6:$B$13))</f>
        <v/>
      </c>
      <c r="N88" s="40"/>
      <c r="O88" s="8"/>
      <c r="P88" s="85"/>
      <c r="Q88" s="85"/>
      <c r="R88" s="86" t="str">
        <f>IF(P88="","",T88*M88*LOOKUP(RIGHT($D$2,3),定数!$A$6:$A$13,定数!$B$6:$B$13))</f>
        <v/>
      </c>
      <c r="S88" s="86"/>
      <c r="T88" s="87" t="str">
        <f t="shared" si="23"/>
        <v/>
      </c>
      <c r="U88" s="87"/>
      <c r="V88" t="str">
        <f t="shared" si="22"/>
        <v/>
      </c>
      <c r="W88" t="str">
        <f t="shared" si="22"/>
        <v/>
      </c>
      <c r="X88" s="41" t="str">
        <f t="shared" si="24"/>
        <v/>
      </c>
      <c r="Y88" s="42" t="str">
        <f t="shared" si="25"/>
        <v/>
      </c>
      <c r="Z88" t="str">
        <f t="shared" si="20"/>
        <v/>
      </c>
      <c r="AA88" t="str">
        <f t="shared" si="21"/>
        <v/>
      </c>
    </row>
    <row r="89" spans="2:27" x14ac:dyDescent="0.15">
      <c r="B89" s="40">
        <v>81</v>
      </c>
      <c r="C89" s="88" t="str">
        <f t="shared" si="18"/>
        <v/>
      </c>
      <c r="D89" s="89"/>
      <c r="E89" s="40"/>
      <c r="F89" s="8"/>
      <c r="G89" s="40"/>
      <c r="H89" s="85"/>
      <c r="I89" s="85"/>
      <c r="J89" s="40"/>
      <c r="K89" s="44" t="str">
        <f t="shared" si="19"/>
        <v/>
      </c>
      <c r="L89" s="45"/>
      <c r="M89" s="6" t="str">
        <f>IF(J89="","",(K89/J89)/LOOKUP(RIGHT($D$2,3),定数!$A$6:$A$13,定数!$B$6:$B$13))</f>
        <v/>
      </c>
      <c r="N89" s="40"/>
      <c r="O89" s="8"/>
      <c r="P89" s="85"/>
      <c r="Q89" s="85"/>
      <c r="R89" s="86" t="str">
        <f>IF(P89="","",T89*M89*LOOKUP(RIGHT($D$2,3),定数!$A$6:$A$13,定数!$B$6:$B$13))</f>
        <v/>
      </c>
      <c r="S89" s="86"/>
      <c r="T89" s="87" t="str">
        <f t="shared" si="23"/>
        <v/>
      </c>
      <c r="U89" s="87"/>
      <c r="V89" t="str">
        <f t="shared" si="22"/>
        <v/>
      </c>
      <c r="W89" t="str">
        <f t="shared" si="22"/>
        <v/>
      </c>
      <c r="X89" s="41" t="str">
        <f t="shared" si="24"/>
        <v/>
      </c>
      <c r="Y89" s="42" t="str">
        <f t="shared" si="25"/>
        <v/>
      </c>
      <c r="Z89" t="str">
        <f t="shared" si="20"/>
        <v/>
      </c>
      <c r="AA89" t="str">
        <f t="shared" si="21"/>
        <v/>
      </c>
    </row>
    <row r="90" spans="2:27" x14ac:dyDescent="0.15">
      <c r="B90" s="40">
        <v>82</v>
      </c>
      <c r="C90" s="88" t="str">
        <f t="shared" si="18"/>
        <v/>
      </c>
      <c r="D90" s="89"/>
      <c r="E90" s="40"/>
      <c r="F90" s="8"/>
      <c r="G90" s="40"/>
      <c r="H90" s="85"/>
      <c r="I90" s="85"/>
      <c r="J90" s="40"/>
      <c r="K90" s="44" t="str">
        <f t="shared" si="19"/>
        <v/>
      </c>
      <c r="L90" s="45"/>
      <c r="M90" s="6" t="str">
        <f>IF(J90="","",(K90/J90)/LOOKUP(RIGHT($D$2,3),定数!$A$6:$A$13,定数!$B$6:$B$13))</f>
        <v/>
      </c>
      <c r="N90" s="40"/>
      <c r="O90" s="8"/>
      <c r="P90" s="85"/>
      <c r="Q90" s="85"/>
      <c r="R90" s="86" t="str">
        <f>IF(P90="","",T90*M90*LOOKUP(RIGHT($D$2,3),定数!$A$6:$A$13,定数!$B$6:$B$13))</f>
        <v/>
      </c>
      <c r="S90" s="86"/>
      <c r="T90" s="87" t="str">
        <f t="shared" si="23"/>
        <v/>
      </c>
      <c r="U90" s="87"/>
      <c r="V90" t="str">
        <f t="shared" si="22"/>
        <v/>
      </c>
      <c r="W90" t="str">
        <f t="shared" si="22"/>
        <v/>
      </c>
      <c r="X90" s="41" t="str">
        <f t="shared" si="24"/>
        <v/>
      </c>
      <c r="Y90" s="42" t="str">
        <f t="shared" si="25"/>
        <v/>
      </c>
      <c r="Z90" t="str">
        <f t="shared" si="20"/>
        <v/>
      </c>
      <c r="AA90" t="str">
        <f t="shared" si="21"/>
        <v/>
      </c>
    </row>
    <row r="91" spans="2:27" x14ac:dyDescent="0.15">
      <c r="B91" s="40">
        <v>83</v>
      </c>
      <c r="C91" s="88" t="str">
        <f t="shared" si="18"/>
        <v/>
      </c>
      <c r="D91" s="89"/>
      <c r="E91" s="40"/>
      <c r="F91" s="8"/>
      <c r="G91" s="40"/>
      <c r="H91" s="85"/>
      <c r="I91" s="85"/>
      <c r="J91" s="40"/>
      <c r="K91" s="44" t="str">
        <f t="shared" si="19"/>
        <v/>
      </c>
      <c r="L91" s="45"/>
      <c r="M91" s="6" t="str">
        <f>IF(J91="","",(K91/J91)/LOOKUP(RIGHT($D$2,3),定数!$A$6:$A$13,定数!$B$6:$B$13))</f>
        <v/>
      </c>
      <c r="N91" s="40"/>
      <c r="O91" s="8"/>
      <c r="P91" s="85"/>
      <c r="Q91" s="85"/>
      <c r="R91" s="86" t="str">
        <f>IF(P91="","",T91*M91*LOOKUP(RIGHT($D$2,3),定数!$A$6:$A$13,定数!$B$6:$B$13))</f>
        <v/>
      </c>
      <c r="S91" s="86"/>
      <c r="T91" s="87" t="str">
        <f t="shared" si="23"/>
        <v/>
      </c>
      <c r="U91" s="87"/>
      <c r="V91" t="str">
        <f t="shared" ref="V91:W106" si="26">IF(S91&lt;&gt;"",IF(S91&lt;0,1+V90,0),"")</f>
        <v/>
      </c>
      <c r="W91" t="str">
        <f t="shared" si="26"/>
        <v/>
      </c>
      <c r="X91" s="41" t="str">
        <f t="shared" si="24"/>
        <v/>
      </c>
      <c r="Y91" s="42" t="str">
        <f t="shared" si="25"/>
        <v/>
      </c>
      <c r="Z91" t="str">
        <f t="shared" si="20"/>
        <v/>
      </c>
      <c r="AA91" t="str">
        <f t="shared" si="21"/>
        <v/>
      </c>
    </row>
    <row r="92" spans="2:27" x14ac:dyDescent="0.15">
      <c r="B92" s="40">
        <v>84</v>
      </c>
      <c r="C92" s="88" t="str">
        <f t="shared" si="18"/>
        <v/>
      </c>
      <c r="D92" s="89"/>
      <c r="E92" s="40"/>
      <c r="F92" s="8"/>
      <c r="G92" s="40"/>
      <c r="H92" s="85"/>
      <c r="I92" s="85"/>
      <c r="J92" s="40"/>
      <c r="K92" s="44" t="str">
        <f t="shared" si="19"/>
        <v/>
      </c>
      <c r="L92" s="45"/>
      <c r="M92" s="6" t="str">
        <f>IF(J92="","",(K92/J92)/LOOKUP(RIGHT($D$2,3),定数!$A$6:$A$13,定数!$B$6:$B$13))</f>
        <v/>
      </c>
      <c r="N92" s="40"/>
      <c r="O92" s="8"/>
      <c r="P92" s="85"/>
      <c r="Q92" s="85"/>
      <c r="R92" s="86" t="str">
        <f>IF(P92="","",T92*M92*LOOKUP(RIGHT($D$2,3),定数!$A$6:$A$13,定数!$B$6:$B$13))</f>
        <v/>
      </c>
      <c r="S92" s="86"/>
      <c r="T92" s="87" t="str">
        <f t="shared" si="23"/>
        <v/>
      </c>
      <c r="U92" s="87"/>
      <c r="V92" t="str">
        <f t="shared" si="26"/>
        <v/>
      </c>
      <c r="W92" t="str">
        <f t="shared" si="26"/>
        <v/>
      </c>
      <c r="X92" s="41" t="str">
        <f t="shared" si="24"/>
        <v/>
      </c>
      <c r="Y92" s="42" t="str">
        <f t="shared" si="25"/>
        <v/>
      </c>
      <c r="Z92" t="str">
        <f t="shared" si="20"/>
        <v/>
      </c>
      <c r="AA92" t="str">
        <f t="shared" si="21"/>
        <v/>
      </c>
    </row>
    <row r="93" spans="2:27" x14ac:dyDescent="0.15">
      <c r="B93" s="40">
        <v>85</v>
      </c>
      <c r="C93" s="88" t="str">
        <f t="shared" si="18"/>
        <v/>
      </c>
      <c r="D93" s="89"/>
      <c r="E93" s="40"/>
      <c r="F93" s="8"/>
      <c r="G93" s="40"/>
      <c r="H93" s="85"/>
      <c r="I93" s="85"/>
      <c r="J93" s="40"/>
      <c r="K93" s="44" t="str">
        <f t="shared" si="19"/>
        <v/>
      </c>
      <c r="L93" s="45"/>
      <c r="M93" s="6" t="str">
        <f>IF(J93="","",(K93/J93)/LOOKUP(RIGHT($D$2,3),定数!$A$6:$A$13,定数!$B$6:$B$13))</f>
        <v/>
      </c>
      <c r="N93" s="40"/>
      <c r="O93" s="8"/>
      <c r="P93" s="85"/>
      <c r="Q93" s="85"/>
      <c r="R93" s="86" t="str">
        <f>IF(P93="","",T93*M93*LOOKUP(RIGHT($D$2,3),定数!$A$6:$A$13,定数!$B$6:$B$13))</f>
        <v/>
      </c>
      <c r="S93" s="86"/>
      <c r="T93" s="87" t="str">
        <f t="shared" si="23"/>
        <v/>
      </c>
      <c r="U93" s="87"/>
      <c r="V93" t="str">
        <f t="shared" si="26"/>
        <v/>
      </c>
      <c r="W93" t="str">
        <f t="shared" si="26"/>
        <v/>
      </c>
      <c r="X93" s="41" t="str">
        <f t="shared" si="24"/>
        <v/>
      </c>
      <c r="Y93" s="42" t="str">
        <f t="shared" si="25"/>
        <v/>
      </c>
      <c r="Z93" t="str">
        <f t="shared" si="20"/>
        <v/>
      </c>
      <c r="AA93" t="str">
        <f t="shared" si="21"/>
        <v/>
      </c>
    </row>
    <row r="94" spans="2:27" x14ac:dyDescent="0.15">
      <c r="B94" s="40">
        <v>86</v>
      </c>
      <c r="C94" s="88" t="str">
        <f t="shared" si="18"/>
        <v/>
      </c>
      <c r="D94" s="89"/>
      <c r="E94" s="40"/>
      <c r="F94" s="8"/>
      <c r="G94" s="40"/>
      <c r="H94" s="85"/>
      <c r="I94" s="85"/>
      <c r="J94" s="40"/>
      <c r="K94" s="44" t="str">
        <f t="shared" si="19"/>
        <v/>
      </c>
      <c r="L94" s="45"/>
      <c r="M94" s="6" t="str">
        <f>IF(J94="","",(K94/J94)/LOOKUP(RIGHT($D$2,3),定数!$A$6:$A$13,定数!$B$6:$B$13))</f>
        <v/>
      </c>
      <c r="N94" s="40"/>
      <c r="O94" s="8"/>
      <c r="P94" s="85"/>
      <c r="Q94" s="85"/>
      <c r="R94" s="86" t="str">
        <f>IF(P94="","",T94*M94*LOOKUP(RIGHT($D$2,3),定数!$A$6:$A$13,定数!$B$6:$B$13))</f>
        <v/>
      </c>
      <c r="S94" s="86"/>
      <c r="T94" s="87" t="str">
        <f t="shared" si="23"/>
        <v/>
      </c>
      <c r="U94" s="87"/>
      <c r="V94" t="str">
        <f t="shared" si="26"/>
        <v/>
      </c>
      <c r="W94" t="str">
        <f t="shared" si="26"/>
        <v/>
      </c>
      <c r="X94" s="41" t="str">
        <f t="shared" si="24"/>
        <v/>
      </c>
      <c r="Y94" s="42" t="str">
        <f t="shared" si="25"/>
        <v/>
      </c>
      <c r="Z94" t="str">
        <f t="shared" si="20"/>
        <v/>
      </c>
      <c r="AA94" t="str">
        <f t="shared" si="21"/>
        <v/>
      </c>
    </row>
    <row r="95" spans="2:27" x14ac:dyDescent="0.15">
      <c r="B95" s="40">
        <v>87</v>
      </c>
      <c r="C95" s="88" t="str">
        <f t="shared" si="18"/>
        <v/>
      </c>
      <c r="D95" s="89"/>
      <c r="E95" s="40"/>
      <c r="F95" s="8"/>
      <c r="G95" s="40"/>
      <c r="H95" s="85"/>
      <c r="I95" s="85"/>
      <c r="J95" s="40"/>
      <c r="K95" s="44" t="str">
        <f t="shared" si="19"/>
        <v/>
      </c>
      <c r="L95" s="45"/>
      <c r="M95" s="6" t="str">
        <f>IF(J95="","",(K95/J95)/LOOKUP(RIGHT($D$2,3),定数!$A$6:$A$13,定数!$B$6:$B$13))</f>
        <v/>
      </c>
      <c r="N95" s="40"/>
      <c r="O95" s="8"/>
      <c r="P95" s="85"/>
      <c r="Q95" s="85"/>
      <c r="R95" s="86" t="str">
        <f>IF(P95="","",T95*M95*LOOKUP(RIGHT($D$2,3),定数!$A$6:$A$13,定数!$B$6:$B$13))</f>
        <v/>
      </c>
      <c r="S95" s="86"/>
      <c r="T95" s="87" t="str">
        <f t="shared" si="23"/>
        <v/>
      </c>
      <c r="U95" s="87"/>
      <c r="V95" t="str">
        <f t="shared" si="26"/>
        <v/>
      </c>
      <c r="W95" t="str">
        <f t="shared" si="26"/>
        <v/>
      </c>
      <c r="X95" s="41" t="str">
        <f t="shared" si="24"/>
        <v/>
      </c>
      <c r="Y95" s="42" t="str">
        <f t="shared" si="25"/>
        <v/>
      </c>
      <c r="Z95" t="str">
        <f t="shared" si="20"/>
        <v/>
      </c>
      <c r="AA95" t="str">
        <f t="shared" si="21"/>
        <v/>
      </c>
    </row>
    <row r="96" spans="2:27" x14ac:dyDescent="0.15">
      <c r="B96" s="40">
        <v>88</v>
      </c>
      <c r="C96" s="88" t="str">
        <f t="shared" si="18"/>
        <v/>
      </c>
      <c r="D96" s="89"/>
      <c r="E96" s="40"/>
      <c r="F96" s="8"/>
      <c r="G96" s="40"/>
      <c r="H96" s="85"/>
      <c r="I96" s="85"/>
      <c r="J96" s="40"/>
      <c r="K96" s="44" t="str">
        <f t="shared" si="19"/>
        <v/>
      </c>
      <c r="L96" s="45"/>
      <c r="M96" s="6" t="str">
        <f>IF(J96="","",(K96/J96)/LOOKUP(RIGHT($D$2,3),定数!$A$6:$A$13,定数!$B$6:$B$13))</f>
        <v/>
      </c>
      <c r="N96" s="40"/>
      <c r="O96" s="8"/>
      <c r="P96" s="85"/>
      <c r="Q96" s="85"/>
      <c r="R96" s="86" t="str">
        <f>IF(P96="","",T96*M96*LOOKUP(RIGHT($D$2,3),定数!$A$6:$A$13,定数!$B$6:$B$13))</f>
        <v/>
      </c>
      <c r="S96" s="86"/>
      <c r="T96" s="87" t="str">
        <f t="shared" si="23"/>
        <v/>
      </c>
      <c r="U96" s="87"/>
      <c r="V96" t="str">
        <f t="shared" si="26"/>
        <v/>
      </c>
      <c r="W96" t="str">
        <f t="shared" si="26"/>
        <v/>
      </c>
      <c r="X96" s="41" t="str">
        <f t="shared" si="24"/>
        <v/>
      </c>
      <c r="Y96" s="42" t="str">
        <f t="shared" si="25"/>
        <v/>
      </c>
      <c r="Z96" t="str">
        <f t="shared" si="20"/>
        <v/>
      </c>
      <c r="AA96" t="str">
        <f t="shared" si="21"/>
        <v/>
      </c>
    </row>
    <row r="97" spans="2:27" x14ac:dyDescent="0.15">
      <c r="B97" s="40">
        <v>89</v>
      </c>
      <c r="C97" s="88" t="str">
        <f t="shared" si="18"/>
        <v/>
      </c>
      <c r="D97" s="89"/>
      <c r="E97" s="40"/>
      <c r="F97" s="8"/>
      <c r="G97" s="40"/>
      <c r="H97" s="85"/>
      <c r="I97" s="85"/>
      <c r="J97" s="40"/>
      <c r="K97" s="44" t="str">
        <f t="shared" si="19"/>
        <v/>
      </c>
      <c r="L97" s="45"/>
      <c r="M97" s="6" t="str">
        <f>IF(J97="","",(K97/J97)/LOOKUP(RIGHT($D$2,3),定数!$A$6:$A$13,定数!$B$6:$B$13))</f>
        <v/>
      </c>
      <c r="N97" s="40"/>
      <c r="O97" s="8"/>
      <c r="P97" s="85"/>
      <c r="Q97" s="85"/>
      <c r="R97" s="86" t="str">
        <f>IF(P97="","",T97*M97*LOOKUP(RIGHT($D$2,3),定数!$A$6:$A$13,定数!$B$6:$B$13))</f>
        <v/>
      </c>
      <c r="S97" s="86"/>
      <c r="T97" s="87" t="str">
        <f t="shared" si="23"/>
        <v/>
      </c>
      <c r="U97" s="87"/>
      <c r="V97" t="str">
        <f t="shared" si="26"/>
        <v/>
      </c>
      <c r="W97" t="str">
        <f t="shared" si="26"/>
        <v/>
      </c>
      <c r="X97" s="41" t="str">
        <f t="shared" si="24"/>
        <v/>
      </c>
      <c r="Y97" s="42" t="str">
        <f t="shared" si="25"/>
        <v/>
      </c>
      <c r="Z97" t="str">
        <f t="shared" si="20"/>
        <v/>
      </c>
      <c r="AA97" t="str">
        <f t="shared" si="21"/>
        <v/>
      </c>
    </row>
    <row r="98" spans="2:27" x14ac:dyDescent="0.15">
      <c r="B98" s="40">
        <v>90</v>
      </c>
      <c r="C98" s="88" t="str">
        <f t="shared" si="18"/>
        <v/>
      </c>
      <c r="D98" s="89"/>
      <c r="E98" s="40"/>
      <c r="F98" s="8"/>
      <c r="G98" s="40"/>
      <c r="H98" s="85"/>
      <c r="I98" s="85"/>
      <c r="J98" s="40"/>
      <c r="K98" s="44" t="str">
        <f t="shared" si="19"/>
        <v/>
      </c>
      <c r="L98" s="45"/>
      <c r="M98" s="6" t="str">
        <f>IF(J98="","",(K98/J98)/LOOKUP(RIGHT($D$2,3),定数!$A$6:$A$13,定数!$B$6:$B$13))</f>
        <v/>
      </c>
      <c r="N98" s="40"/>
      <c r="O98" s="8"/>
      <c r="P98" s="85"/>
      <c r="Q98" s="85"/>
      <c r="R98" s="86" t="str">
        <f>IF(P98="","",T98*M98*LOOKUP(RIGHT($D$2,3),定数!$A$6:$A$13,定数!$B$6:$B$13))</f>
        <v/>
      </c>
      <c r="S98" s="86"/>
      <c r="T98" s="87" t="str">
        <f t="shared" si="23"/>
        <v/>
      </c>
      <c r="U98" s="87"/>
      <c r="V98" t="str">
        <f t="shared" si="26"/>
        <v/>
      </c>
      <c r="W98" t="str">
        <f t="shared" si="26"/>
        <v/>
      </c>
      <c r="X98" s="41" t="str">
        <f t="shared" si="24"/>
        <v/>
      </c>
      <c r="Y98" s="42" t="str">
        <f t="shared" si="25"/>
        <v/>
      </c>
      <c r="Z98" t="str">
        <f t="shared" si="20"/>
        <v/>
      </c>
      <c r="AA98" t="str">
        <f t="shared" si="21"/>
        <v/>
      </c>
    </row>
    <row r="99" spans="2:27" x14ac:dyDescent="0.15">
      <c r="B99" s="40">
        <v>91</v>
      </c>
      <c r="C99" s="88" t="str">
        <f t="shared" si="18"/>
        <v/>
      </c>
      <c r="D99" s="89"/>
      <c r="E99" s="40"/>
      <c r="F99" s="8"/>
      <c r="G99" s="40"/>
      <c r="H99" s="85"/>
      <c r="I99" s="85"/>
      <c r="J99" s="40"/>
      <c r="K99" s="44" t="str">
        <f t="shared" si="19"/>
        <v/>
      </c>
      <c r="L99" s="45"/>
      <c r="M99" s="6" t="str">
        <f>IF(J99="","",(K99/J99)/LOOKUP(RIGHT($D$2,3),定数!$A$6:$A$13,定数!$B$6:$B$13))</f>
        <v/>
      </c>
      <c r="N99" s="40"/>
      <c r="O99" s="8"/>
      <c r="P99" s="85"/>
      <c r="Q99" s="85"/>
      <c r="R99" s="86" t="str">
        <f>IF(P99="","",T99*M99*LOOKUP(RIGHT($D$2,3),定数!$A$6:$A$13,定数!$B$6:$B$13))</f>
        <v/>
      </c>
      <c r="S99" s="86"/>
      <c r="T99" s="87" t="str">
        <f t="shared" si="23"/>
        <v/>
      </c>
      <c r="U99" s="87"/>
      <c r="V99" t="str">
        <f t="shared" si="26"/>
        <v/>
      </c>
      <c r="W99" t="str">
        <f t="shared" si="26"/>
        <v/>
      </c>
      <c r="X99" s="41" t="str">
        <f t="shared" si="24"/>
        <v/>
      </c>
      <c r="Y99" s="42" t="str">
        <f t="shared" si="25"/>
        <v/>
      </c>
      <c r="Z99" t="str">
        <f t="shared" si="20"/>
        <v/>
      </c>
      <c r="AA99" t="str">
        <f t="shared" si="21"/>
        <v/>
      </c>
    </row>
    <row r="100" spans="2:27" x14ac:dyDescent="0.15">
      <c r="B100" s="40">
        <v>92</v>
      </c>
      <c r="C100" s="88" t="str">
        <f t="shared" si="18"/>
        <v/>
      </c>
      <c r="D100" s="89"/>
      <c r="E100" s="40"/>
      <c r="F100" s="8"/>
      <c r="G100" s="40"/>
      <c r="H100" s="85"/>
      <c r="I100" s="85"/>
      <c r="J100" s="40"/>
      <c r="K100" s="44" t="str">
        <f t="shared" si="19"/>
        <v/>
      </c>
      <c r="L100" s="45"/>
      <c r="M100" s="6" t="str">
        <f>IF(J100="","",(K100/J100)/LOOKUP(RIGHT($D$2,3),定数!$A$6:$A$13,定数!$B$6:$B$13))</f>
        <v/>
      </c>
      <c r="N100" s="40"/>
      <c r="O100" s="8"/>
      <c r="P100" s="85"/>
      <c r="Q100" s="85"/>
      <c r="R100" s="86" t="str">
        <f>IF(P100="","",T100*M100*LOOKUP(RIGHT($D$2,3),定数!$A$6:$A$13,定数!$B$6:$B$13))</f>
        <v/>
      </c>
      <c r="S100" s="86"/>
      <c r="T100" s="87" t="str">
        <f t="shared" si="23"/>
        <v/>
      </c>
      <c r="U100" s="87"/>
      <c r="V100" t="str">
        <f t="shared" si="26"/>
        <v/>
      </c>
      <c r="W100" t="str">
        <f t="shared" si="26"/>
        <v/>
      </c>
      <c r="X100" s="41" t="str">
        <f t="shared" si="24"/>
        <v/>
      </c>
      <c r="Y100" s="42" t="str">
        <f t="shared" si="25"/>
        <v/>
      </c>
      <c r="Z100" t="str">
        <f t="shared" si="20"/>
        <v/>
      </c>
      <c r="AA100" t="str">
        <f t="shared" si="21"/>
        <v/>
      </c>
    </row>
    <row r="101" spans="2:27" x14ac:dyDescent="0.15">
      <c r="B101" s="40">
        <v>93</v>
      </c>
      <c r="C101" s="88" t="str">
        <f t="shared" si="18"/>
        <v/>
      </c>
      <c r="D101" s="89"/>
      <c r="E101" s="40"/>
      <c r="F101" s="8"/>
      <c r="G101" s="40"/>
      <c r="H101" s="85"/>
      <c r="I101" s="85"/>
      <c r="J101" s="40"/>
      <c r="K101" s="44" t="str">
        <f t="shared" si="19"/>
        <v/>
      </c>
      <c r="L101" s="45"/>
      <c r="M101" s="6" t="str">
        <f>IF(J101="","",(K101/J101)/LOOKUP(RIGHT($D$2,3),定数!$A$6:$A$13,定数!$B$6:$B$13))</f>
        <v/>
      </c>
      <c r="N101" s="40"/>
      <c r="O101" s="8"/>
      <c r="P101" s="85"/>
      <c r="Q101" s="85"/>
      <c r="R101" s="86" t="str">
        <f>IF(P101="","",T101*M101*LOOKUP(RIGHT($D$2,3),定数!$A$6:$A$13,定数!$B$6:$B$13))</f>
        <v/>
      </c>
      <c r="S101" s="86"/>
      <c r="T101" s="87" t="str">
        <f t="shared" si="23"/>
        <v/>
      </c>
      <c r="U101" s="87"/>
      <c r="V101" t="str">
        <f t="shared" si="26"/>
        <v/>
      </c>
      <c r="W101" t="str">
        <f t="shared" si="26"/>
        <v/>
      </c>
      <c r="X101" s="41" t="str">
        <f t="shared" si="24"/>
        <v/>
      </c>
      <c r="Y101" s="42" t="str">
        <f t="shared" si="25"/>
        <v/>
      </c>
      <c r="Z101" t="str">
        <f t="shared" si="20"/>
        <v/>
      </c>
      <c r="AA101" t="str">
        <f t="shared" si="21"/>
        <v/>
      </c>
    </row>
    <row r="102" spans="2:27" x14ac:dyDescent="0.15">
      <c r="B102" s="40">
        <v>94</v>
      </c>
      <c r="C102" s="88" t="str">
        <f t="shared" si="18"/>
        <v/>
      </c>
      <c r="D102" s="89"/>
      <c r="E102" s="40"/>
      <c r="F102" s="8"/>
      <c r="G102" s="40"/>
      <c r="H102" s="85"/>
      <c r="I102" s="85"/>
      <c r="J102" s="40"/>
      <c r="K102" s="44" t="str">
        <f t="shared" si="19"/>
        <v/>
      </c>
      <c r="L102" s="45"/>
      <c r="M102" s="6" t="str">
        <f>IF(J102="","",(K102/J102)/LOOKUP(RIGHT($D$2,3),定数!$A$6:$A$13,定数!$B$6:$B$13))</f>
        <v/>
      </c>
      <c r="N102" s="40"/>
      <c r="O102" s="8"/>
      <c r="P102" s="85"/>
      <c r="Q102" s="85"/>
      <c r="R102" s="86" t="str">
        <f>IF(P102="","",T102*M102*LOOKUP(RIGHT($D$2,3),定数!$A$6:$A$13,定数!$B$6:$B$13))</f>
        <v/>
      </c>
      <c r="S102" s="86"/>
      <c r="T102" s="87" t="str">
        <f t="shared" si="23"/>
        <v/>
      </c>
      <c r="U102" s="87"/>
      <c r="V102" t="str">
        <f t="shared" si="26"/>
        <v/>
      </c>
      <c r="W102" t="str">
        <f t="shared" si="26"/>
        <v/>
      </c>
      <c r="X102" s="41" t="str">
        <f t="shared" si="24"/>
        <v/>
      </c>
      <c r="Y102" s="42" t="str">
        <f t="shared" si="25"/>
        <v/>
      </c>
      <c r="Z102" t="str">
        <f t="shared" si="20"/>
        <v/>
      </c>
      <c r="AA102" t="str">
        <f t="shared" si="21"/>
        <v/>
      </c>
    </row>
    <row r="103" spans="2:27" x14ac:dyDescent="0.15">
      <c r="B103" s="40">
        <v>95</v>
      </c>
      <c r="C103" s="88" t="str">
        <f t="shared" si="18"/>
        <v/>
      </c>
      <c r="D103" s="89"/>
      <c r="E103" s="40"/>
      <c r="F103" s="8"/>
      <c r="G103" s="40"/>
      <c r="H103" s="85"/>
      <c r="I103" s="85"/>
      <c r="J103" s="40"/>
      <c r="K103" s="44" t="str">
        <f t="shared" si="19"/>
        <v/>
      </c>
      <c r="L103" s="45"/>
      <c r="M103" s="6" t="str">
        <f>IF(J103="","",(K103/J103)/LOOKUP(RIGHT($D$2,3),定数!$A$6:$A$13,定数!$B$6:$B$13))</f>
        <v/>
      </c>
      <c r="N103" s="40"/>
      <c r="O103" s="8"/>
      <c r="P103" s="85"/>
      <c r="Q103" s="85"/>
      <c r="R103" s="86" t="str">
        <f>IF(P103="","",T103*M103*LOOKUP(RIGHT($D$2,3),定数!$A$6:$A$13,定数!$B$6:$B$13))</f>
        <v/>
      </c>
      <c r="S103" s="86"/>
      <c r="T103" s="87" t="str">
        <f t="shared" si="23"/>
        <v/>
      </c>
      <c r="U103" s="87"/>
      <c r="V103" t="str">
        <f t="shared" si="26"/>
        <v/>
      </c>
      <c r="W103" t="str">
        <f t="shared" si="26"/>
        <v/>
      </c>
      <c r="X103" s="41" t="str">
        <f t="shared" si="24"/>
        <v/>
      </c>
      <c r="Y103" s="42" t="str">
        <f t="shared" si="25"/>
        <v/>
      </c>
      <c r="Z103" t="str">
        <f t="shared" si="20"/>
        <v/>
      </c>
      <c r="AA103" t="str">
        <f t="shared" si="21"/>
        <v/>
      </c>
    </row>
    <row r="104" spans="2:27" x14ac:dyDescent="0.15">
      <c r="B104" s="40">
        <v>96</v>
      </c>
      <c r="C104" s="88" t="str">
        <f t="shared" si="18"/>
        <v/>
      </c>
      <c r="D104" s="89"/>
      <c r="E104" s="40"/>
      <c r="F104" s="8"/>
      <c r="G104" s="40"/>
      <c r="H104" s="85"/>
      <c r="I104" s="85"/>
      <c r="J104" s="40"/>
      <c r="K104" s="44" t="str">
        <f t="shared" si="19"/>
        <v/>
      </c>
      <c r="L104" s="45"/>
      <c r="M104" s="6" t="str">
        <f>IF(J104="","",(K104/J104)/LOOKUP(RIGHT($D$2,3),定数!$A$6:$A$13,定数!$B$6:$B$13))</f>
        <v/>
      </c>
      <c r="N104" s="40"/>
      <c r="O104" s="8"/>
      <c r="P104" s="85"/>
      <c r="Q104" s="85"/>
      <c r="R104" s="86" t="str">
        <f>IF(P104="","",T104*M104*LOOKUP(RIGHT($D$2,3),定数!$A$6:$A$13,定数!$B$6:$B$13))</f>
        <v/>
      </c>
      <c r="S104" s="86"/>
      <c r="T104" s="87" t="str">
        <f t="shared" si="23"/>
        <v/>
      </c>
      <c r="U104" s="87"/>
      <c r="V104" t="str">
        <f t="shared" si="26"/>
        <v/>
      </c>
      <c r="W104" t="str">
        <f t="shared" si="26"/>
        <v/>
      </c>
      <c r="X104" s="41" t="str">
        <f t="shared" si="24"/>
        <v/>
      </c>
      <c r="Y104" s="42" t="str">
        <f t="shared" si="25"/>
        <v/>
      </c>
      <c r="Z104" t="str">
        <f t="shared" si="20"/>
        <v/>
      </c>
      <c r="AA104" t="str">
        <f t="shared" si="21"/>
        <v/>
      </c>
    </row>
    <row r="105" spans="2:27" x14ac:dyDescent="0.15">
      <c r="B105" s="40">
        <v>97</v>
      </c>
      <c r="C105" s="88" t="str">
        <f t="shared" si="18"/>
        <v/>
      </c>
      <c r="D105" s="89"/>
      <c r="E105" s="40"/>
      <c r="F105" s="8"/>
      <c r="G105" s="40"/>
      <c r="H105" s="85"/>
      <c r="I105" s="85"/>
      <c r="J105" s="40"/>
      <c r="K105" s="44" t="str">
        <f t="shared" si="19"/>
        <v/>
      </c>
      <c r="L105" s="45"/>
      <c r="M105" s="6" t="str">
        <f>IF(J105="","",(K105/J105)/LOOKUP(RIGHT($D$2,3),定数!$A$6:$A$13,定数!$B$6:$B$13))</f>
        <v/>
      </c>
      <c r="N105" s="40"/>
      <c r="O105" s="8"/>
      <c r="P105" s="85"/>
      <c r="Q105" s="85"/>
      <c r="R105" s="86" t="str">
        <f>IF(P105="","",T105*M105*LOOKUP(RIGHT($D$2,3),定数!$A$6:$A$13,定数!$B$6:$B$13))</f>
        <v/>
      </c>
      <c r="S105" s="86"/>
      <c r="T105" s="87" t="str">
        <f t="shared" si="23"/>
        <v/>
      </c>
      <c r="U105" s="87"/>
      <c r="V105" t="str">
        <f t="shared" si="26"/>
        <v/>
      </c>
      <c r="W105" t="str">
        <f t="shared" si="26"/>
        <v/>
      </c>
      <c r="X105" s="41" t="str">
        <f t="shared" si="24"/>
        <v/>
      </c>
      <c r="Y105" s="42" t="str">
        <f t="shared" si="25"/>
        <v/>
      </c>
      <c r="Z105" t="str">
        <f t="shared" si="20"/>
        <v/>
      </c>
      <c r="AA105" t="str">
        <f t="shared" si="21"/>
        <v/>
      </c>
    </row>
    <row r="106" spans="2:27" x14ac:dyDescent="0.15">
      <c r="B106" s="40">
        <v>98</v>
      </c>
      <c r="C106" s="88" t="str">
        <f t="shared" si="18"/>
        <v/>
      </c>
      <c r="D106" s="89"/>
      <c r="E106" s="40"/>
      <c r="F106" s="8"/>
      <c r="G106" s="40"/>
      <c r="H106" s="85"/>
      <c r="I106" s="85"/>
      <c r="J106" s="40"/>
      <c r="K106" s="44" t="str">
        <f t="shared" si="19"/>
        <v/>
      </c>
      <c r="L106" s="45"/>
      <c r="M106" s="6" t="str">
        <f>IF(J106="","",(K106/J106)/LOOKUP(RIGHT($D$2,3),定数!$A$6:$A$13,定数!$B$6:$B$13))</f>
        <v/>
      </c>
      <c r="N106" s="40"/>
      <c r="O106" s="8"/>
      <c r="P106" s="85"/>
      <c r="Q106" s="85"/>
      <c r="R106" s="86" t="str">
        <f>IF(P106="","",T106*M106*LOOKUP(RIGHT($D$2,3),定数!$A$6:$A$13,定数!$B$6:$B$13))</f>
        <v/>
      </c>
      <c r="S106" s="86"/>
      <c r="T106" s="87" t="str">
        <f t="shared" si="23"/>
        <v/>
      </c>
      <c r="U106" s="87"/>
      <c r="V106" t="str">
        <f t="shared" si="26"/>
        <v/>
      </c>
      <c r="W106" t="str">
        <f t="shared" si="26"/>
        <v/>
      </c>
      <c r="X106" s="41" t="str">
        <f t="shared" si="24"/>
        <v/>
      </c>
      <c r="Y106" s="42" t="str">
        <f t="shared" si="25"/>
        <v/>
      </c>
      <c r="Z106" t="str">
        <f t="shared" si="20"/>
        <v/>
      </c>
      <c r="AA106" t="str">
        <f t="shared" si="21"/>
        <v/>
      </c>
    </row>
    <row r="107" spans="2:27" x14ac:dyDescent="0.15">
      <c r="B107" s="40">
        <v>99</v>
      </c>
      <c r="C107" s="88" t="str">
        <f t="shared" si="18"/>
        <v/>
      </c>
      <c r="D107" s="89"/>
      <c r="E107" s="40"/>
      <c r="F107" s="8"/>
      <c r="G107" s="40"/>
      <c r="H107" s="85"/>
      <c r="I107" s="85"/>
      <c r="J107" s="40"/>
      <c r="K107" s="44" t="str">
        <f t="shared" si="19"/>
        <v/>
      </c>
      <c r="L107" s="45"/>
      <c r="M107" s="6" t="str">
        <f>IF(J107="","",(K107/J107)/LOOKUP(RIGHT($D$2,3),定数!$A$6:$A$13,定数!$B$6:$B$13))</f>
        <v/>
      </c>
      <c r="N107" s="40"/>
      <c r="O107" s="8"/>
      <c r="P107" s="85"/>
      <c r="Q107" s="85"/>
      <c r="R107" s="86" t="str">
        <f>IF(P107="","",T107*M107*LOOKUP(RIGHT($D$2,3),定数!$A$6:$A$13,定数!$B$6:$B$13))</f>
        <v/>
      </c>
      <c r="S107" s="86"/>
      <c r="T107" s="87" t="str">
        <f t="shared" si="23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24"/>
        <v/>
      </c>
      <c r="Y107" s="42" t="str">
        <f t="shared" si="25"/>
        <v/>
      </c>
      <c r="Z107" t="str">
        <f t="shared" si="20"/>
        <v/>
      </c>
      <c r="AA107" t="str">
        <f t="shared" si="21"/>
        <v/>
      </c>
    </row>
    <row r="108" spans="2:27" x14ac:dyDescent="0.15">
      <c r="B108" s="40">
        <v>100</v>
      </c>
      <c r="C108" s="88" t="str">
        <f t="shared" si="18"/>
        <v/>
      </c>
      <c r="D108" s="89"/>
      <c r="E108" s="40"/>
      <c r="F108" s="8"/>
      <c r="G108" s="40"/>
      <c r="H108" s="85"/>
      <c r="I108" s="85"/>
      <c r="J108" s="40"/>
      <c r="K108" s="44" t="str">
        <f t="shared" si="19"/>
        <v/>
      </c>
      <c r="L108" s="45"/>
      <c r="M108" s="6" t="str">
        <f>IF(J108="","",(K108/J108)/LOOKUP(RIGHT($D$2,3),定数!$A$6:$A$13,定数!$B$6:$B$13))</f>
        <v/>
      </c>
      <c r="N108" s="40"/>
      <c r="O108" s="8"/>
      <c r="P108" s="85"/>
      <c r="Q108" s="85"/>
      <c r="R108" s="86" t="str">
        <f>IF(P108="","",T108*M108*LOOKUP(RIGHT($D$2,3),定数!$A$6:$A$13,定数!$B$6:$B$13))</f>
        <v/>
      </c>
      <c r="S108" s="86"/>
      <c r="T108" s="87" t="str">
        <f t="shared" si="23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24"/>
        <v/>
      </c>
      <c r="Y108" s="42" t="str">
        <f t="shared" si="25"/>
        <v/>
      </c>
      <c r="Z108" t="str">
        <f t="shared" si="20"/>
        <v/>
      </c>
      <c r="AA108" t="str">
        <f t="shared" si="21"/>
        <v/>
      </c>
    </row>
    <row r="109" spans="2:27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535">
    <mergeCell ref="C107:D107"/>
    <mergeCell ref="H107:I107"/>
    <mergeCell ref="P107:Q107"/>
    <mergeCell ref="R107:S107"/>
    <mergeCell ref="T107:U107"/>
    <mergeCell ref="C108:D108"/>
    <mergeCell ref="H108:I108"/>
    <mergeCell ref="P108:Q108"/>
    <mergeCell ref="R108:S108"/>
    <mergeCell ref="T108:U108"/>
    <mergeCell ref="C105:D105"/>
    <mergeCell ref="H105:I105"/>
    <mergeCell ref="P105:Q105"/>
    <mergeCell ref="R105:S105"/>
    <mergeCell ref="T105:U105"/>
    <mergeCell ref="C106:D106"/>
    <mergeCell ref="H106:I106"/>
    <mergeCell ref="P106:Q106"/>
    <mergeCell ref="R106:S106"/>
    <mergeCell ref="T106:U106"/>
    <mergeCell ref="C103:D103"/>
    <mergeCell ref="H103:I103"/>
    <mergeCell ref="P103:Q103"/>
    <mergeCell ref="R103:S103"/>
    <mergeCell ref="T103:U103"/>
    <mergeCell ref="C104:D104"/>
    <mergeCell ref="H104:I104"/>
    <mergeCell ref="P104:Q104"/>
    <mergeCell ref="R104:S104"/>
    <mergeCell ref="T104:U104"/>
    <mergeCell ref="C101:D101"/>
    <mergeCell ref="H101:I101"/>
    <mergeCell ref="P101:Q101"/>
    <mergeCell ref="R101:S101"/>
    <mergeCell ref="T101:U101"/>
    <mergeCell ref="C102:D102"/>
    <mergeCell ref="H102:I102"/>
    <mergeCell ref="P102:Q102"/>
    <mergeCell ref="R102:S102"/>
    <mergeCell ref="T102:U102"/>
    <mergeCell ref="C99:D99"/>
    <mergeCell ref="H99:I99"/>
    <mergeCell ref="P99:Q99"/>
    <mergeCell ref="R99:S99"/>
    <mergeCell ref="T99:U99"/>
    <mergeCell ref="C100:D100"/>
    <mergeCell ref="H100:I100"/>
    <mergeCell ref="P100:Q100"/>
    <mergeCell ref="R100:S100"/>
    <mergeCell ref="T100:U100"/>
    <mergeCell ref="C97:D97"/>
    <mergeCell ref="H97:I97"/>
    <mergeCell ref="P97:Q97"/>
    <mergeCell ref="R97:S97"/>
    <mergeCell ref="T97:U97"/>
    <mergeCell ref="C98:D98"/>
    <mergeCell ref="H98:I98"/>
    <mergeCell ref="P98:Q98"/>
    <mergeCell ref="R98:S98"/>
    <mergeCell ref="T98:U98"/>
    <mergeCell ref="C95:D95"/>
    <mergeCell ref="H95:I95"/>
    <mergeCell ref="P95:Q95"/>
    <mergeCell ref="R95:S95"/>
    <mergeCell ref="T95:U95"/>
    <mergeCell ref="C96:D96"/>
    <mergeCell ref="H96:I96"/>
    <mergeCell ref="P96:Q96"/>
    <mergeCell ref="R96:S96"/>
    <mergeCell ref="T96:U96"/>
    <mergeCell ref="C93:D93"/>
    <mergeCell ref="H93:I93"/>
    <mergeCell ref="P93:Q93"/>
    <mergeCell ref="R93:S93"/>
    <mergeCell ref="T93:U93"/>
    <mergeCell ref="C94:D94"/>
    <mergeCell ref="H94:I94"/>
    <mergeCell ref="P94:Q94"/>
    <mergeCell ref="R94:S94"/>
    <mergeCell ref="T94:U94"/>
    <mergeCell ref="C91:D91"/>
    <mergeCell ref="H91:I91"/>
    <mergeCell ref="P91:Q91"/>
    <mergeCell ref="R91:S91"/>
    <mergeCell ref="T91:U91"/>
    <mergeCell ref="C92:D92"/>
    <mergeCell ref="H92:I92"/>
    <mergeCell ref="P92:Q92"/>
    <mergeCell ref="R92:S92"/>
    <mergeCell ref="T92:U92"/>
    <mergeCell ref="C89:D89"/>
    <mergeCell ref="H89:I89"/>
    <mergeCell ref="P89:Q89"/>
    <mergeCell ref="R89:S89"/>
    <mergeCell ref="T89:U89"/>
    <mergeCell ref="C90:D90"/>
    <mergeCell ref="H90:I90"/>
    <mergeCell ref="P90:Q90"/>
    <mergeCell ref="R90:S90"/>
    <mergeCell ref="T90:U90"/>
    <mergeCell ref="C87:D87"/>
    <mergeCell ref="H87:I87"/>
    <mergeCell ref="P87:Q87"/>
    <mergeCell ref="R87:S87"/>
    <mergeCell ref="T87:U87"/>
    <mergeCell ref="C88:D88"/>
    <mergeCell ref="H88:I88"/>
    <mergeCell ref="P88:Q88"/>
    <mergeCell ref="R88:S88"/>
    <mergeCell ref="T88:U88"/>
    <mergeCell ref="C85:D85"/>
    <mergeCell ref="H85:I85"/>
    <mergeCell ref="P85:Q85"/>
    <mergeCell ref="R85:S85"/>
    <mergeCell ref="T85:U85"/>
    <mergeCell ref="C86:D86"/>
    <mergeCell ref="H86:I86"/>
    <mergeCell ref="P86:Q86"/>
    <mergeCell ref="R86:S86"/>
    <mergeCell ref="T86:U86"/>
    <mergeCell ref="C83:D83"/>
    <mergeCell ref="H83:I83"/>
    <mergeCell ref="P83:Q83"/>
    <mergeCell ref="R83:S83"/>
    <mergeCell ref="T83:U83"/>
    <mergeCell ref="C84:D84"/>
    <mergeCell ref="H84:I84"/>
    <mergeCell ref="P84:Q84"/>
    <mergeCell ref="R84:S84"/>
    <mergeCell ref="T84:U84"/>
    <mergeCell ref="C81:D81"/>
    <mergeCell ref="H81:I81"/>
    <mergeCell ref="P81:Q81"/>
    <mergeCell ref="R81:S81"/>
    <mergeCell ref="T81:U81"/>
    <mergeCell ref="C82:D82"/>
    <mergeCell ref="H82:I82"/>
    <mergeCell ref="P82:Q82"/>
    <mergeCell ref="R82:S82"/>
    <mergeCell ref="T82:U82"/>
    <mergeCell ref="C79:D79"/>
    <mergeCell ref="H79:I79"/>
    <mergeCell ref="P79:Q79"/>
    <mergeCell ref="R79:S79"/>
    <mergeCell ref="T79:U79"/>
    <mergeCell ref="C80:D80"/>
    <mergeCell ref="H80:I80"/>
    <mergeCell ref="P80:Q80"/>
    <mergeCell ref="R80:S80"/>
    <mergeCell ref="T80:U80"/>
    <mergeCell ref="C77:D77"/>
    <mergeCell ref="H77:I77"/>
    <mergeCell ref="P77:Q77"/>
    <mergeCell ref="R77:S77"/>
    <mergeCell ref="T77:U77"/>
    <mergeCell ref="C78:D78"/>
    <mergeCell ref="H78:I78"/>
    <mergeCell ref="P78:Q78"/>
    <mergeCell ref="R78:S78"/>
    <mergeCell ref="T78:U78"/>
    <mergeCell ref="C75:D75"/>
    <mergeCell ref="H75:I75"/>
    <mergeCell ref="P75:Q75"/>
    <mergeCell ref="R75:S75"/>
    <mergeCell ref="T75:U75"/>
    <mergeCell ref="C76:D76"/>
    <mergeCell ref="H76:I76"/>
    <mergeCell ref="P76:Q76"/>
    <mergeCell ref="R76:S76"/>
    <mergeCell ref="T76:U76"/>
    <mergeCell ref="C73:D73"/>
    <mergeCell ref="H73:I73"/>
    <mergeCell ref="P73:Q73"/>
    <mergeCell ref="R73:S73"/>
    <mergeCell ref="T73:U73"/>
    <mergeCell ref="C74:D74"/>
    <mergeCell ref="H74:I74"/>
    <mergeCell ref="P74:Q74"/>
    <mergeCell ref="R74:S74"/>
    <mergeCell ref="T74:U74"/>
    <mergeCell ref="C71:D71"/>
    <mergeCell ref="H71:I71"/>
    <mergeCell ref="P71:Q71"/>
    <mergeCell ref="R71:S71"/>
    <mergeCell ref="T71:U71"/>
    <mergeCell ref="C72:D72"/>
    <mergeCell ref="H72:I72"/>
    <mergeCell ref="P72:Q72"/>
    <mergeCell ref="R72:S72"/>
    <mergeCell ref="T72:U72"/>
    <mergeCell ref="C69:D69"/>
    <mergeCell ref="H69:I69"/>
    <mergeCell ref="P69:Q69"/>
    <mergeCell ref="R69:S69"/>
    <mergeCell ref="T69:U69"/>
    <mergeCell ref="C70:D70"/>
    <mergeCell ref="H70:I70"/>
    <mergeCell ref="P70:Q70"/>
    <mergeCell ref="R70:S70"/>
    <mergeCell ref="T70:U70"/>
    <mergeCell ref="C67:D67"/>
    <mergeCell ref="H67:I67"/>
    <mergeCell ref="P67:Q67"/>
    <mergeCell ref="R67:S67"/>
    <mergeCell ref="T67:U67"/>
    <mergeCell ref="C68:D68"/>
    <mergeCell ref="H68:I68"/>
    <mergeCell ref="P68:Q68"/>
    <mergeCell ref="R68:S68"/>
    <mergeCell ref="T68:U68"/>
    <mergeCell ref="C65:D65"/>
    <mergeCell ref="H65:I65"/>
    <mergeCell ref="P65:Q65"/>
    <mergeCell ref="R65:S65"/>
    <mergeCell ref="T65:U65"/>
    <mergeCell ref="C66:D66"/>
    <mergeCell ref="H66:I66"/>
    <mergeCell ref="P66:Q66"/>
    <mergeCell ref="R66:S66"/>
    <mergeCell ref="T66:U66"/>
    <mergeCell ref="C63:D63"/>
    <mergeCell ref="H63:I63"/>
    <mergeCell ref="P63:Q63"/>
    <mergeCell ref="R63:S63"/>
    <mergeCell ref="T63:U63"/>
    <mergeCell ref="C64:D64"/>
    <mergeCell ref="H64:I64"/>
    <mergeCell ref="P64:Q64"/>
    <mergeCell ref="R64:S64"/>
    <mergeCell ref="T64:U64"/>
    <mergeCell ref="C61:D61"/>
    <mergeCell ref="H61:I61"/>
    <mergeCell ref="P61:Q61"/>
    <mergeCell ref="R61:S61"/>
    <mergeCell ref="T61:U61"/>
    <mergeCell ref="C62:D62"/>
    <mergeCell ref="H62:I62"/>
    <mergeCell ref="P62:Q62"/>
    <mergeCell ref="R62:S62"/>
    <mergeCell ref="T62:U62"/>
    <mergeCell ref="C59:D59"/>
    <mergeCell ref="H59:I59"/>
    <mergeCell ref="P59:Q59"/>
    <mergeCell ref="R59:S59"/>
    <mergeCell ref="T59:U59"/>
    <mergeCell ref="C60:D60"/>
    <mergeCell ref="H60:I60"/>
    <mergeCell ref="P60:Q60"/>
    <mergeCell ref="R60:S60"/>
    <mergeCell ref="T60:U60"/>
    <mergeCell ref="C57:D57"/>
    <mergeCell ref="H57:I57"/>
    <mergeCell ref="P57:Q57"/>
    <mergeCell ref="R57:S57"/>
    <mergeCell ref="T57:U57"/>
    <mergeCell ref="C58:D58"/>
    <mergeCell ref="H58:I58"/>
    <mergeCell ref="P58:Q58"/>
    <mergeCell ref="R58:S58"/>
    <mergeCell ref="T58:U58"/>
    <mergeCell ref="C55:D55"/>
    <mergeCell ref="H55:I55"/>
    <mergeCell ref="P55:Q55"/>
    <mergeCell ref="R55:S55"/>
    <mergeCell ref="T55:U55"/>
    <mergeCell ref="C56:D56"/>
    <mergeCell ref="H56:I56"/>
    <mergeCell ref="P56:Q56"/>
    <mergeCell ref="R56:S56"/>
    <mergeCell ref="T56:U56"/>
    <mergeCell ref="C53:D53"/>
    <mergeCell ref="H53:I53"/>
    <mergeCell ref="P53:Q53"/>
    <mergeCell ref="R53:S53"/>
    <mergeCell ref="T53:U53"/>
    <mergeCell ref="C54:D54"/>
    <mergeCell ref="H54:I54"/>
    <mergeCell ref="P54:Q54"/>
    <mergeCell ref="R54:S54"/>
    <mergeCell ref="T54:U54"/>
    <mergeCell ref="C51:D51"/>
    <mergeCell ref="H51:I51"/>
    <mergeCell ref="P51:Q51"/>
    <mergeCell ref="R51:S51"/>
    <mergeCell ref="T51:U51"/>
    <mergeCell ref="C52:D52"/>
    <mergeCell ref="H52:I52"/>
    <mergeCell ref="P52:Q52"/>
    <mergeCell ref="R52:S52"/>
    <mergeCell ref="T52:U52"/>
    <mergeCell ref="C49:D49"/>
    <mergeCell ref="H49:I49"/>
    <mergeCell ref="P49:Q49"/>
    <mergeCell ref="R49:S49"/>
    <mergeCell ref="T49:U49"/>
    <mergeCell ref="C50:D50"/>
    <mergeCell ref="H50:I50"/>
    <mergeCell ref="P50:Q50"/>
    <mergeCell ref="R50:S50"/>
    <mergeCell ref="T50:U50"/>
    <mergeCell ref="C47:D47"/>
    <mergeCell ref="H47:I47"/>
    <mergeCell ref="P47:Q47"/>
    <mergeCell ref="R47:S47"/>
    <mergeCell ref="T47:U47"/>
    <mergeCell ref="C48:D48"/>
    <mergeCell ref="H48:I48"/>
    <mergeCell ref="P48:Q48"/>
    <mergeCell ref="R48:S48"/>
    <mergeCell ref="T48:U48"/>
    <mergeCell ref="C45:D45"/>
    <mergeCell ref="H45:I45"/>
    <mergeCell ref="P45:Q45"/>
    <mergeCell ref="R45:S45"/>
    <mergeCell ref="T45:U45"/>
    <mergeCell ref="C46:D46"/>
    <mergeCell ref="H46:I46"/>
    <mergeCell ref="P46:Q46"/>
    <mergeCell ref="R46:S46"/>
    <mergeCell ref="T46:U46"/>
    <mergeCell ref="C43:D43"/>
    <mergeCell ref="H43:I43"/>
    <mergeCell ref="P43:Q43"/>
    <mergeCell ref="R43:S43"/>
    <mergeCell ref="T43:U43"/>
    <mergeCell ref="C44:D44"/>
    <mergeCell ref="H44:I44"/>
    <mergeCell ref="P44:Q44"/>
    <mergeCell ref="R44:S44"/>
    <mergeCell ref="T44:U44"/>
    <mergeCell ref="C41:D41"/>
    <mergeCell ref="H41:I41"/>
    <mergeCell ref="P41:Q41"/>
    <mergeCell ref="R41:S41"/>
    <mergeCell ref="T41:U41"/>
    <mergeCell ref="C42:D42"/>
    <mergeCell ref="H42:I42"/>
    <mergeCell ref="P42:Q42"/>
    <mergeCell ref="R42:S42"/>
    <mergeCell ref="T42:U42"/>
    <mergeCell ref="C39:D39"/>
    <mergeCell ref="H39:I39"/>
    <mergeCell ref="P39:Q39"/>
    <mergeCell ref="R39:S39"/>
    <mergeCell ref="T39:U39"/>
    <mergeCell ref="C40:D40"/>
    <mergeCell ref="H40:I40"/>
    <mergeCell ref="P40:Q40"/>
    <mergeCell ref="R40:S40"/>
    <mergeCell ref="T40:U40"/>
    <mergeCell ref="C37:D37"/>
    <mergeCell ref="H37:I37"/>
    <mergeCell ref="P37:Q37"/>
    <mergeCell ref="R37:S37"/>
    <mergeCell ref="T37:U37"/>
    <mergeCell ref="C38:D38"/>
    <mergeCell ref="H38:I38"/>
    <mergeCell ref="P38:Q38"/>
    <mergeCell ref="R38:S38"/>
    <mergeCell ref="T38:U38"/>
    <mergeCell ref="C35:D35"/>
    <mergeCell ref="H35:I35"/>
    <mergeCell ref="P35:Q35"/>
    <mergeCell ref="R35:S35"/>
    <mergeCell ref="T35:U35"/>
    <mergeCell ref="C36:D36"/>
    <mergeCell ref="H36:I36"/>
    <mergeCell ref="P36:Q36"/>
    <mergeCell ref="R36:S36"/>
    <mergeCell ref="T36:U36"/>
    <mergeCell ref="C33:D33"/>
    <mergeCell ref="H33:I33"/>
    <mergeCell ref="P33:Q33"/>
    <mergeCell ref="R33:S33"/>
    <mergeCell ref="T33:U33"/>
    <mergeCell ref="C34:D34"/>
    <mergeCell ref="H34:I34"/>
    <mergeCell ref="P34:Q34"/>
    <mergeCell ref="R34:S34"/>
    <mergeCell ref="T34:U34"/>
    <mergeCell ref="C31:D31"/>
    <mergeCell ref="H31:I31"/>
    <mergeCell ref="P31:Q31"/>
    <mergeCell ref="R31:S31"/>
    <mergeCell ref="T31:U31"/>
    <mergeCell ref="C32:D32"/>
    <mergeCell ref="H32:I32"/>
    <mergeCell ref="P32:Q32"/>
    <mergeCell ref="R32:S32"/>
    <mergeCell ref="T32:U32"/>
    <mergeCell ref="C29:D29"/>
    <mergeCell ref="H29:I29"/>
    <mergeCell ref="P29:Q29"/>
    <mergeCell ref="R29:S29"/>
    <mergeCell ref="T29:U29"/>
    <mergeCell ref="C30:D30"/>
    <mergeCell ref="H30:I30"/>
    <mergeCell ref="P30:Q30"/>
    <mergeCell ref="R30:S30"/>
    <mergeCell ref="T30:U30"/>
    <mergeCell ref="C27:D27"/>
    <mergeCell ref="H27:I27"/>
    <mergeCell ref="P27:Q27"/>
    <mergeCell ref="R27:S27"/>
    <mergeCell ref="T27:U27"/>
    <mergeCell ref="C28:D28"/>
    <mergeCell ref="H28:I28"/>
    <mergeCell ref="P28:Q28"/>
    <mergeCell ref="R28:S28"/>
    <mergeCell ref="T28:U28"/>
    <mergeCell ref="C25:D25"/>
    <mergeCell ref="H25:I25"/>
    <mergeCell ref="P25:Q25"/>
    <mergeCell ref="R25:S25"/>
    <mergeCell ref="T25:U25"/>
    <mergeCell ref="C26:D26"/>
    <mergeCell ref="H26:I26"/>
    <mergeCell ref="P26:Q26"/>
    <mergeCell ref="R26:S26"/>
    <mergeCell ref="T26:U26"/>
    <mergeCell ref="C23:D23"/>
    <mergeCell ref="H23:I23"/>
    <mergeCell ref="P23:Q23"/>
    <mergeCell ref="R23:S23"/>
    <mergeCell ref="T23:U23"/>
    <mergeCell ref="C24:D24"/>
    <mergeCell ref="H24:I24"/>
    <mergeCell ref="P24:Q24"/>
    <mergeCell ref="R24:S24"/>
    <mergeCell ref="T24:U24"/>
    <mergeCell ref="C21:D21"/>
    <mergeCell ref="H21:I21"/>
    <mergeCell ref="P21:Q21"/>
    <mergeCell ref="R21:S21"/>
    <mergeCell ref="T21:U21"/>
    <mergeCell ref="C22:D22"/>
    <mergeCell ref="H22:I22"/>
    <mergeCell ref="P22:Q22"/>
    <mergeCell ref="R22:S22"/>
    <mergeCell ref="T22:U22"/>
    <mergeCell ref="C19:D19"/>
    <mergeCell ref="H19:I19"/>
    <mergeCell ref="P19:Q19"/>
    <mergeCell ref="R19:S19"/>
    <mergeCell ref="T19:U19"/>
    <mergeCell ref="C20:D20"/>
    <mergeCell ref="H20:I20"/>
    <mergeCell ref="P20:Q20"/>
    <mergeCell ref="R20:S20"/>
    <mergeCell ref="T20:U20"/>
    <mergeCell ref="C17:D17"/>
    <mergeCell ref="H17:I17"/>
    <mergeCell ref="P17:Q17"/>
    <mergeCell ref="R17:S17"/>
    <mergeCell ref="T17:U17"/>
    <mergeCell ref="H18:I18"/>
    <mergeCell ref="P18:Q18"/>
    <mergeCell ref="R18:S18"/>
    <mergeCell ref="T18:U18"/>
    <mergeCell ref="C18:D18"/>
    <mergeCell ref="C15:D15"/>
    <mergeCell ref="H15:I15"/>
    <mergeCell ref="P15:Q15"/>
    <mergeCell ref="R15:S15"/>
    <mergeCell ref="T15:U15"/>
    <mergeCell ref="C16:D16"/>
    <mergeCell ref="H16:I16"/>
    <mergeCell ref="P16:Q16"/>
    <mergeCell ref="R16:S16"/>
    <mergeCell ref="T16:U16"/>
    <mergeCell ref="C13:D13"/>
    <mergeCell ref="H13:I13"/>
    <mergeCell ref="P13:Q13"/>
    <mergeCell ref="R13:S13"/>
    <mergeCell ref="T13:U13"/>
    <mergeCell ref="C14:D14"/>
    <mergeCell ref="H14:I14"/>
    <mergeCell ref="P14:Q14"/>
    <mergeCell ref="R14:S14"/>
    <mergeCell ref="T14:U14"/>
    <mergeCell ref="C11:D11"/>
    <mergeCell ref="H11:I11"/>
    <mergeCell ref="P11:Q11"/>
    <mergeCell ref="R11:S11"/>
    <mergeCell ref="T11:U11"/>
    <mergeCell ref="C12:D12"/>
    <mergeCell ref="H12:I12"/>
    <mergeCell ref="P12:Q12"/>
    <mergeCell ref="R12:S12"/>
    <mergeCell ref="T12:U12"/>
    <mergeCell ref="C9:D9"/>
    <mergeCell ref="H9:I9"/>
    <mergeCell ref="P9:Q9"/>
    <mergeCell ref="R9:S9"/>
    <mergeCell ref="T9:U9"/>
    <mergeCell ref="C10:D10"/>
    <mergeCell ref="H10:I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09"/>
  <sheetViews>
    <sheetView topLeftCell="K1" zoomScale="115" zoomScaleNormal="115" workbookViewId="0">
      <pane ySplit="8" topLeftCell="A53" activePane="bottomLeft" state="frozen"/>
      <selection pane="bottomLeft" activeCell="P59" sqref="P59:Q5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7" x14ac:dyDescent="0.15">
      <c r="B2" s="50" t="s">
        <v>5</v>
      </c>
      <c r="C2" s="50"/>
      <c r="D2" s="52" t="s">
        <v>48</v>
      </c>
      <c r="E2" s="52"/>
      <c r="F2" s="50" t="s">
        <v>6</v>
      </c>
      <c r="G2" s="50"/>
      <c r="H2" s="54" t="s">
        <v>72</v>
      </c>
      <c r="I2" s="54"/>
      <c r="J2" s="50" t="s">
        <v>7</v>
      </c>
      <c r="K2" s="50"/>
      <c r="L2" s="51">
        <v>100000</v>
      </c>
      <c r="M2" s="52"/>
      <c r="N2" s="50" t="s">
        <v>8</v>
      </c>
      <c r="O2" s="50"/>
      <c r="P2" s="53">
        <f>SUM(L2,D4)</f>
        <v>365602.96581623174</v>
      </c>
      <c r="Q2" s="54"/>
      <c r="R2" s="1"/>
      <c r="S2" s="1"/>
      <c r="T2" s="1"/>
    </row>
    <row r="3" spans="2:27" ht="57" customHeight="1" x14ac:dyDescent="0.15">
      <c r="B3" s="50" t="s">
        <v>9</v>
      </c>
      <c r="C3" s="50"/>
      <c r="D3" s="55" t="s">
        <v>38</v>
      </c>
      <c r="E3" s="55"/>
      <c r="F3" s="55"/>
      <c r="G3" s="55"/>
      <c r="H3" s="55"/>
      <c r="I3" s="55"/>
      <c r="J3" s="50" t="s">
        <v>10</v>
      </c>
      <c r="K3" s="50"/>
      <c r="L3" s="55" t="s">
        <v>61</v>
      </c>
      <c r="M3" s="56"/>
      <c r="N3" s="56"/>
      <c r="O3" s="56"/>
      <c r="P3" s="56"/>
      <c r="Q3" s="56"/>
      <c r="R3" s="1"/>
      <c r="S3" s="1"/>
    </row>
    <row r="4" spans="2:27" x14ac:dyDescent="0.15">
      <c r="B4" s="50" t="s">
        <v>11</v>
      </c>
      <c r="C4" s="50"/>
      <c r="D4" s="57">
        <f>SUM($R$9:$S$993)</f>
        <v>265602.96581623174</v>
      </c>
      <c r="E4" s="57"/>
      <c r="F4" s="50" t="s">
        <v>12</v>
      </c>
      <c r="G4" s="50"/>
      <c r="H4" s="58">
        <f>SUM($T$9:$U$108)</f>
        <v>892.79999999999336</v>
      </c>
      <c r="I4" s="54"/>
      <c r="J4" s="59" t="s">
        <v>68</v>
      </c>
      <c r="K4" s="59"/>
      <c r="L4" s="53" t="e">
        <f>Z8/AA8</f>
        <v>#DIV/0!</v>
      </c>
      <c r="M4" s="53"/>
      <c r="N4" s="59" t="s">
        <v>60</v>
      </c>
      <c r="O4" s="59"/>
      <c r="P4" s="60">
        <f>MAX(Y:Y)</f>
        <v>0.15857142857143025</v>
      </c>
      <c r="Q4" s="60"/>
      <c r="R4" s="1"/>
      <c r="S4" s="1"/>
      <c r="T4" s="1"/>
    </row>
    <row r="5" spans="2:27" x14ac:dyDescent="0.15">
      <c r="B5" s="39" t="s">
        <v>15</v>
      </c>
      <c r="C5" s="2">
        <f>COUNTIF($R$9:$R$990,"&gt;0")</f>
        <v>42</v>
      </c>
      <c r="D5" s="38" t="s">
        <v>16</v>
      </c>
      <c r="E5" s="15">
        <f>COUNTIF($R$9:$R$990,"&lt;0")</f>
        <v>7</v>
      </c>
      <c r="F5" s="38" t="s">
        <v>17</v>
      </c>
      <c r="G5" s="2">
        <f>COUNTIF($R$9:$R$990,"=0")</f>
        <v>1</v>
      </c>
      <c r="H5" s="38" t="s">
        <v>18</v>
      </c>
      <c r="I5" s="3">
        <f>C5/SUM(C5,E5,G5)</f>
        <v>0.84</v>
      </c>
      <c r="J5" s="61" t="s">
        <v>19</v>
      </c>
      <c r="K5" s="50"/>
      <c r="L5" s="62">
        <f>MAX(V9:V993)</f>
        <v>8</v>
      </c>
      <c r="M5" s="63"/>
      <c r="N5" s="17" t="s">
        <v>20</v>
      </c>
      <c r="O5" s="9"/>
      <c r="P5" s="62">
        <f>MAX(W9:W993)</f>
        <v>2</v>
      </c>
      <c r="Q5" s="63"/>
      <c r="R5" s="1"/>
      <c r="S5" s="1"/>
      <c r="T5" s="1"/>
    </row>
    <row r="6" spans="2:27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7" x14ac:dyDescent="0.15">
      <c r="B7" s="64" t="s">
        <v>21</v>
      </c>
      <c r="C7" s="66" t="s">
        <v>22</v>
      </c>
      <c r="D7" s="67"/>
      <c r="E7" s="70" t="s">
        <v>23</v>
      </c>
      <c r="F7" s="71"/>
      <c r="G7" s="71"/>
      <c r="H7" s="71"/>
      <c r="I7" s="72"/>
      <c r="J7" s="73" t="s">
        <v>73</v>
      </c>
      <c r="K7" s="74"/>
      <c r="L7" s="75"/>
      <c r="M7" s="76" t="s">
        <v>25</v>
      </c>
      <c r="N7" s="77" t="s">
        <v>26</v>
      </c>
      <c r="O7" s="78"/>
      <c r="P7" s="78"/>
      <c r="Q7" s="79"/>
      <c r="R7" s="80" t="s">
        <v>27</v>
      </c>
      <c r="S7" s="80"/>
      <c r="T7" s="80"/>
      <c r="U7" s="80"/>
    </row>
    <row r="8" spans="2:27" x14ac:dyDescent="0.15">
      <c r="B8" s="65"/>
      <c r="C8" s="68"/>
      <c r="D8" s="69"/>
      <c r="E8" s="18" t="s">
        <v>28</v>
      </c>
      <c r="F8" s="18" t="s">
        <v>29</v>
      </c>
      <c r="G8" s="18" t="s">
        <v>30</v>
      </c>
      <c r="H8" s="81" t="s">
        <v>31</v>
      </c>
      <c r="I8" s="72"/>
      <c r="J8" s="4" t="s">
        <v>32</v>
      </c>
      <c r="K8" s="82" t="s">
        <v>33</v>
      </c>
      <c r="L8" s="75"/>
      <c r="M8" s="76"/>
      <c r="N8" s="5" t="s">
        <v>28</v>
      </c>
      <c r="O8" s="5" t="s">
        <v>29</v>
      </c>
      <c r="P8" s="83" t="s">
        <v>31</v>
      </c>
      <c r="Q8" s="79"/>
      <c r="R8" s="80" t="s">
        <v>34</v>
      </c>
      <c r="S8" s="80"/>
      <c r="T8" s="80" t="s">
        <v>32</v>
      </c>
      <c r="U8" s="80"/>
      <c r="Y8" t="s">
        <v>59</v>
      </c>
    </row>
    <row r="9" spans="2:27" x14ac:dyDescent="0.15">
      <c r="B9" s="40">
        <v>1</v>
      </c>
      <c r="C9" s="84">
        <f>L2</f>
        <v>100000</v>
      </c>
      <c r="D9" s="84"/>
      <c r="E9" s="40">
        <v>2019</v>
      </c>
      <c r="F9" s="8">
        <v>43783</v>
      </c>
      <c r="G9" s="40" t="s">
        <v>3</v>
      </c>
      <c r="H9" s="85">
        <v>1.0999000000000001</v>
      </c>
      <c r="I9" s="85"/>
      <c r="J9" s="40">
        <v>6</v>
      </c>
      <c r="K9" s="88">
        <f>IF(J9="","",C9*0.02)</f>
        <v>2000</v>
      </c>
      <c r="L9" s="89"/>
      <c r="M9" s="6">
        <f>IF(J9="","",(K9/J9)/LOOKUP(RIGHT($D$2,3),定数!$A$6:$A$13,定数!$B$6:$B$13))</f>
        <v>2.7777777777777777</v>
      </c>
      <c r="N9" s="46">
        <v>2019</v>
      </c>
      <c r="O9" s="8">
        <v>43783</v>
      </c>
      <c r="P9" s="85">
        <v>1.0992999999999999</v>
      </c>
      <c r="Q9" s="85"/>
      <c r="R9" s="86">
        <f>IF(P9="","",T9*M9*LOOKUP(RIGHT($D$2,3),定数!$A$6:$A$13,定数!$B$6:$B$13))</f>
        <v>2000.0000000005198</v>
      </c>
      <c r="S9" s="86"/>
      <c r="T9" s="87">
        <f>IF(P9="","",IF(G9="買",(P9-H9),(H9-P9))*IF(RIGHT($D$2,3)="JPY",100,10000))</f>
        <v>6.0000000000015596</v>
      </c>
      <c r="U9" s="87"/>
      <c r="V9" s="1">
        <f>IF(T9&lt;&gt;"",IF(T9&gt;0,1+V8,0),"")</f>
        <v>1</v>
      </c>
      <c r="W9">
        <f>IF(T9&lt;&gt;"",IF(T9&lt;0,1+W8,0),"")</f>
        <v>0</v>
      </c>
      <c r="Z9">
        <f>IF(R9&gt;0,R9,"")</f>
        <v>2000.0000000005198</v>
      </c>
      <c r="AA9" t="str">
        <f>IF(R9&lt;0,R9,"")</f>
        <v/>
      </c>
    </row>
    <row r="10" spans="2:27" x14ac:dyDescent="0.15">
      <c r="B10" s="40">
        <v>2</v>
      </c>
      <c r="C10" s="84">
        <f t="shared" ref="C10:C73" si="0">IF(R9="","",C9+R9)</f>
        <v>102000.00000000052</v>
      </c>
      <c r="D10" s="84"/>
      <c r="E10" s="46">
        <v>2019</v>
      </c>
      <c r="F10" s="8">
        <v>43791</v>
      </c>
      <c r="G10" s="40" t="s">
        <v>3</v>
      </c>
      <c r="H10" s="85">
        <v>1.1049</v>
      </c>
      <c r="I10" s="85"/>
      <c r="J10" s="40">
        <v>12</v>
      </c>
      <c r="K10" s="88">
        <f>IF(J10="","",C10*0.02)</f>
        <v>2040.0000000000105</v>
      </c>
      <c r="L10" s="89"/>
      <c r="M10" s="6">
        <f>IF(J10="","",(K10/J10)/LOOKUP(RIGHT($D$2,3),定数!$A$6:$A$13,定数!$B$6:$B$13))</f>
        <v>1.4166666666666741</v>
      </c>
      <c r="N10" s="46">
        <v>2019</v>
      </c>
      <c r="O10" s="8">
        <v>43791</v>
      </c>
      <c r="P10" s="85">
        <v>1.1067</v>
      </c>
      <c r="Q10" s="85"/>
      <c r="R10" s="86">
        <f>IF(P10="","",T10*M10*LOOKUP(RIGHT($D$2,3),定数!$A$6:$A$13,定数!$B$6:$B$13))</f>
        <v>-3060.0000000000564</v>
      </c>
      <c r="S10" s="86"/>
      <c r="T10" s="87">
        <f>IF(P10="","",IF(G10="買",(P10-H10),(H10-P10))*IF(RIGHT($D$2,3)="JPY",100,10000))</f>
        <v>-18.000000000000238</v>
      </c>
      <c r="U10" s="87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102000.00000000052</v>
      </c>
      <c r="Z10" t="str">
        <f t="shared" ref="Z10:Z73" si="3">IF(R10&gt;0,R10,"")</f>
        <v/>
      </c>
      <c r="AA10">
        <f t="shared" ref="AA10:AA73" si="4">IF(R10&lt;0,R10,"")</f>
        <v>-3060.0000000000564</v>
      </c>
    </row>
    <row r="11" spans="2:27" x14ac:dyDescent="0.15">
      <c r="B11" s="40">
        <v>3</v>
      </c>
      <c r="C11" s="84">
        <f t="shared" si="0"/>
        <v>98940.000000000466</v>
      </c>
      <c r="D11" s="84"/>
      <c r="E11" s="46">
        <v>2019</v>
      </c>
      <c r="F11" s="8">
        <v>43795</v>
      </c>
      <c r="G11" s="40" t="s">
        <v>4</v>
      </c>
      <c r="H11" s="85">
        <v>1.1014999999999999</v>
      </c>
      <c r="I11" s="85"/>
      <c r="J11" s="40">
        <v>5</v>
      </c>
      <c r="K11" s="88">
        <f t="shared" ref="K11:K18" si="5">IF(J11="","",C11*0.02)</f>
        <v>1978.8000000000093</v>
      </c>
      <c r="L11" s="89"/>
      <c r="M11" s="6">
        <f>IF(J11="","",(K11/J11)/LOOKUP(RIGHT($D$2,3),定数!$A$6:$A$13,定数!$B$6:$B$13))</f>
        <v>3.2980000000000156</v>
      </c>
      <c r="N11" s="46">
        <v>2019</v>
      </c>
      <c r="O11" s="8">
        <v>43795</v>
      </c>
      <c r="P11" s="85">
        <v>1.101</v>
      </c>
      <c r="Q11" s="85"/>
      <c r="R11" s="86">
        <f>IF(P11="","",T11*M11*LOOKUP(RIGHT($D$2,3),定数!$A$6:$A$13,定数!$B$6:$B$13))</f>
        <v>-1978.7999999997915</v>
      </c>
      <c r="S11" s="86"/>
      <c r="T11" s="87">
        <f>IF(P11="","",IF(G11="買",(P11-H11),(H11-P11))*IF(RIGHT($D$2,3)="JPY",100,10000))</f>
        <v>-4.9999999999994493</v>
      </c>
      <c r="U11" s="87"/>
      <c r="V11" s="22">
        <f t="shared" si="1"/>
        <v>0</v>
      </c>
      <c r="W11">
        <f t="shared" si="2"/>
        <v>2</v>
      </c>
      <c r="X11" s="41">
        <f>IF(C11&lt;&gt;"",MAX(X10,C11),"")</f>
        <v>102000.00000000052</v>
      </c>
      <c r="Y11" s="42">
        <f>IF(X11&lt;&gt;"",1-(C11/X11),"")</f>
        <v>3.0000000000000471E-2</v>
      </c>
      <c r="Z11" t="str">
        <f t="shared" si="3"/>
        <v/>
      </c>
      <c r="AA11">
        <f t="shared" si="4"/>
        <v>-1978.7999999997915</v>
      </c>
    </row>
    <row r="12" spans="2:27" x14ac:dyDescent="0.15">
      <c r="B12" s="40">
        <v>4</v>
      </c>
      <c r="C12" s="84">
        <f t="shared" si="0"/>
        <v>96961.200000000681</v>
      </c>
      <c r="D12" s="84"/>
      <c r="E12" s="46">
        <v>2019</v>
      </c>
      <c r="F12" s="8">
        <v>43797</v>
      </c>
      <c r="G12" s="40" t="s">
        <v>4</v>
      </c>
      <c r="H12" s="85">
        <v>1.1008</v>
      </c>
      <c r="I12" s="85"/>
      <c r="J12" s="40">
        <v>6</v>
      </c>
      <c r="K12" s="88">
        <f t="shared" si="5"/>
        <v>1939.2240000000136</v>
      </c>
      <c r="L12" s="89"/>
      <c r="M12" s="6">
        <f>IF(J12="","",(K12/J12)/LOOKUP(RIGHT($D$2,3),定数!$A$6:$A$13,定数!$B$6:$B$13))</f>
        <v>2.6933666666666856</v>
      </c>
      <c r="N12" s="46">
        <v>2019</v>
      </c>
      <c r="O12" s="8">
        <v>43797</v>
      </c>
      <c r="P12" s="85">
        <v>1.1013999999999999</v>
      </c>
      <c r="Q12" s="85"/>
      <c r="R12" s="86">
        <f>IF(P12="","",T12*M12*LOOKUP(RIGHT($D$2,3),定数!$A$6:$A$13,定数!$B$6:$B$13))</f>
        <v>1939.2239999998001</v>
      </c>
      <c r="S12" s="86"/>
      <c r="T12" s="87">
        <f t="shared" ref="T12:T75" si="6">IF(P12="","",IF(G12="買",(P12-H12),(H12-P12))*IF(RIGHT($D$2,3)="JPY",100,10000))</f>
        <v>5.9999999999993392</v>
      </c>
      <c r="U12" s="87"/>
      <c r="V12" s="22">
        <f t="shared" si="1"/>
        <v>1</v>
      </c>
      <c r="W12">
        <f t="shared" si="2"/>
        <v>0</v>
      </c>
      <c r="X12" s="41">
        <f t="shared" ref="X12:X75" si="7">IF(C12&lt;&gt;"",MAX(X11,C12),"")</f>
        <v>102000.00000000052</v>
      </c>
      <c r="Y12" s="42">
        <f t="shared" ref="Y12:Y75" si="8">IF(X12&lt;&gt;"",1-(C12/X12),"")</f>
        <v>4.9399999999998223E-2</v>
      </c>
      <c r="Z12">
        <f t="shared" si="3"/>
        <v>1939.2239999998001</v>
      </c>
      <c r="AA12" t="str">
        <f t="shared" si="4"/>
        <v/>
      </c>
    </row>
    <row r="13" spans="2:27" x14ac:dyDescent="0.15">
      <c r="B13" s="40">
        <v>5</v>
      </c>
      <c r="C13" s="84">
        <f t="shared" si="0"/>
        <v>98900.424000000479</v>
      </c>
      <c r="D13" s="84"/>
      <c r="E13" s="46">
        <v>2019</v>
      </c>
      <c r="F13" s="8">
        <v>43809</v>
      </c>
      <c r="G13" s="40" t="s">
        <v>4</v>
      </c>
      <c r="H13" s="85">
        <v>1.1080000000000001</v>
      </c>
      <c r="I13" s="85"/>
      <c r="J13" s="40">
        <v>13</v>
      </c>
      <c r="K13" s="88">
        <f t="shared" si="5"/>
        <v>1978.0084800000097</v>
      </c>
      <c r="L13" s="89"/>
      <c r="M13" s="6">
        <f>IF(J13="","",(K13/J13)/LOOKUP(RIGHT($D$2,3),定数!$A$6:$A$13,定数!$B$6:$B$13))</f>
        <v>1.2679541538461601</v>
      </c>
      <c r="N13" s="46">
        <v>2019</v>
      </c>
      <c r="O13" s="8">
        <v>43809</v>
      </c>
      <c r="P13" s="85">
        <v>1.1094999999999999</v>
      </c>
      <c r="Q13" s="85"/>
      <c r="R13" s="86">
        <f>IF(P13="","",T13*M13*LOOKUP(RIGHT($D$2,3),定数!$A$6:$A$13,定数!$B$6:$B$13))</f>
        <v>2282.3174769228367</v>
      </c>
      <c r="S13" s="86"/>
      <c r="T13" s="87">
        <f t="shared" si="6"/>
        <v>14.999999999998348</v>
      </c>
      <c r="U13" s="87"/>
      <c r="V13" s="22">
        <f t="shared" si="1"/>
        <v>2</v>
      </c>
      <c r="W13">
        <f t="shared" si="2"/>
        <v>0</v>
      </c>
      <c r="X13" s="41">
        <f t="shared" si="7"/>
        <v>102000.00000000052</v>
      </c>
      <c r="Y13" s="42">
        <f t="shared" si="8"/>
        <v>3.0388000000000304E-2</v>
      </c>
      <c r="Z13">
        <f t="shared" si="3"/>
        <v>2282.3174769228367</v>
      </c>
      <c r="AA13" t="str">
        <f t="shared" si="4"/>
        <v/>
      </c>
    </row>
    <row r="14" spans="2:27" x14ac:dyDescent="0.15">
      <c r="B14" s="40">
        <v>6</v>
      </c>
      <c r="C14" s="84">
        <f t="shared" si="0"/>
        <v>101182.74147692331</v>
      </c>
      <c r="D14" s="84"/>
      <c r="E14" s="46">
        <v>2019</v>
      </c>
      <c r="F14" s="8">
        <v>43817</v>
      </c>
      <c r="G14" s="40" t="s">
        <v>3</v>
      </c>
      <c r="H14" s="85">
        <v>1.1143000000000001</v>
      </c>
      <c r="I14" s="85"/>
      <c r="J14" s="40">
        <v>7</v>
      </c>
      <c r="K14" s="88">
        <f t="shared" si="5"/>
        <v>2023.6548295384664</v>
      </c>
      <c r="L14" s="89"/>
      <c r="M14" s="6">
        <f>IF(J14="","",(K14/J14)/LOOKUP(RIGHT($D$2,3),定数!$A$6:$A$13,定数!$B$6:$B$13))</f>
        <v>2.4091128923076979</v>
      </c>
      <c r="N14" s="46">
        <v>2019</v>
      </c>
      <c r="O14" s="8">
        <v>43817</v>
      </c>
      <c r="P14" s="85">
        <v>1.115</v>
      </c>
      <c r="Q14" s="85"/>
      <c r="R14" s="86">
        <f>IF(P14="","",T14*M14*LOOKUP(RIGHT($D$2,3),定数!$A$6:$A$13,定数!$B$6:$B$13))</f>
        <v>-2023.6548295382433</v>
      </c>
      <c r="S14" s="86"/>
      <c r="T14" s="87">
        <f t="shared" si="6"/>
        <v>-6.9999999999992291</v>
      </c>
      <c r="U14" s="87"/>
      <c r="V14" s="22">
        <f t="shared" si="1"/>
        <v>0</v>
      </c>
      <c r="W14">
        <f t="shared" si="2"/>
        <v>1</v>
      </c>
      <c r="X14" s="41">
        <f t="shared" si="7"/>
        <v>102000.00000000052</v>
      </c>
      <c r="Y14" s="42">
        <f t="shared" si="8"/>
        <v>8.0123384615412574E-3</v>
      </c>
      <c r="Z14" t="str">
        <f t="shared" si="3"/>
        <v/>
      </c>
      <c r="AA14">
        <f t="shared" si="4"/>
        <v>-2023.6548295382433</v>
      </c>
    </row>
    <row r="15" spans="2:27" x14ac:dyDescent="0.15">
      <c r="B15" s="40">
        <v>7</v>
      </c>
      <c r="C15" s="84">
        <f t="shared" si="0"/>
        <v>99159.086647385077</v>
      </c>
      <c r="D15" s="84"/>
      <c r="E15" s="46">
        <v>2019</v>
      </c>
      <c r="F15" s="8">
        <v>43817</v>
      </c>
      <c r="G15" s="40" t="s">
        <v>3</v>
      </c>
      <c r="H15" s="85">
        <v>1.113</v>
      </c>
      <c r="I15" s="85"/>
      <c r="J15" s="40">
        <v>6</v>
      </c>
      <c r="K15" s="88">
        <f t="shared" si="5"/>
        <v>1983.1817329477017</v>
      </c>
      <c r="L15" s="89"/>
      <c r="M15" s="6">
        <f>IF(J15="","",(K15/J15)/LOOKUP(RIGHT($D$2,3),定数!$A$6:$A$13,定数!$B$6:$B$13))</f>
        <v>2.7544190735384744</v>
      </c>
      <c r="N15" s="46">
        <v>2019</v>
      </c>
      <c r="O15" s="8">
        <v>43817</v>
      </c>
      <c r="P15" s="85">
        <v>1.111</v>
      </c>
      <c r="Q15" s="85"/>
      <c r="R15" s="86">
        <f>IF(P15="","",T15*M15*LOOKUP(RIGHT($D$2,3),定数!$A$6:$A$13,定数!$B$6:$B$13))</f>
        <v>6610.6057764923444</v>
      </c>
      <c r="S15" s="86"/>
      <c r="T15" s="87">
        <f t="shared" si="6"/>
        <v>20.000000000000018</v>
      </c>
      <c r="U15" s="87"/>
      <c r="V15" s="22">
        <f t="shared" si="1"/>
        <v>1</v>
      </c>
      <c r="W15">
        <f t="shared" si="2"/>
        <v>0</v>
      </c>
      <c r="X15" s="41">
        <f t="shared" si="7"/>
        <v>102000.00000000052</v>
      </c>
      <c r="Y15" s="42">
        <f t="shared" si="8"/>
        <v>2.7852091692308178E-2</v>
      </c>
      <c r="Z15">
        <f t="shared" si="3"/>
        <v>6610.6057764923444</v>
      </c>
      <c r="AA15" t="str">
        <f t="shared" si="4"/>
        <v/>
      </c>
    </row>
    <row r="16" spans="2:27" x14ac:dyDescent="0.15">
      <c r="B16" s="40">
        <v>8</v>
      </c>
      <c r="C16" s="84">
        <f t="shared" si="0"/>
        <v>105769.69242387742</v>
      </c>
      <c r="D16" s="84"/>
      <c r="E16" s="46">
        <v>2019</v>
      </c>
      <c r="F16" s="8">
        <v>43829</v>
      </c>
      <c r="G16" s="40" t="s">
        <v>4</v>
      </c>
      <c r="H16" s="85">
        <v>1.1177999999999999</v>
      </c>
      <c r="I16" s="85"/>
      <c r="J16" s="40">
        <v>9</v>
      </c>
      <c r="K16" s="88">
        <f t="shared" si="5"/>
        <v>2115.3938484775485</v>
      </c>
      <c r="L16" s="89"/>
      <c r="M16" s="6">
        <f>IF(J16="","",(K16/J16)/LOOKUP(RIGHT($D$2,3),定数!$A$6:$A$13,定数!$B$6:$B$13))</f>
        <v>1.9586980078495819</v>
      </c>
      <c r="N16" s="46">
        <v>2019</v>
      </c>
      <c r="O16" s="8">
        <v>43817</v>
      </c>
      <c r="P16" s="85">
        <v>1.1194</v>
      </c>
      <c r="Q16" s="85"/>
      <c r="R16" s="86">
        <f>IF(P16="","",T16*M16*LOOKUP(RIGHT($D$2,3),定数!$A$6:$A$13,定数!$B$6:$B$13))</f>
        <v>3760.7001750713052</v>
      </c>
      <c r="S16" s="86"/>
      <c r="T16" s="87">
        <f t="shared" si="6"/>
        <v>16.000000000000458</v>
      </c>
      <c r="U16" s="87"/>
      <c r="V16" s="22">
        <f t="shared" si="1"/>
        <v>2</v>
      </c>
      <c r="W16">
        <f t="shared" si="2"/>
        <v>0</v>
      </c>
      <c r="X16" s="41">
        <f t="shared" si="7"/>
        <v>105769.69242387742</v>
      </c>
      <c r="Y16" s="42">
        <f t="shared" si="8"/>
        <v>0</v>
      </c>
      <c r="Z16">
        <f t="shared" si="3"/>
        <v>3760.7001750713052</v>
      </c>
      <c r="AA16" t="str">
        <f t="shared" si="4"/>
        <v/>
      </c>
    </row>
    <row r="17" spans="2:27" x14ac:dyDescent="0.15">
      <c r="B17" s="40">
        <v>9</v>
      </c>
      <c r="C17" s="84">
        <f t="shared" si="0"/>
        <v>109530.39259894873</v>
      </c>
      <c r="D17" s="84"/>
      <c r="E17" s="46">
        <v>2019</v>
      </c>
      <c r="F17" s="8">
        <v>43830</v>
      </c>
      <c r="G17" s="40" t="s">
        <v>4</v>
      </c>
      <c r="H17" s="85">
        <v>1.1217999999999999</v>
      </c>
      <c r="I17" s="85"/>
      <c r="J17" s="40">
        <v>12</v>
      </c>
      <c r="K17" s="88">
        <f t="shared" si="5"/>
        <v>2190.6078519789748</v>
      </c>
      <c r="L17" s="89"/>
      <c r="M17" s="6">
        <f>IF(J17="","",(K17/J17)/LOOKUP(RIGHT($D$2,3),定数!$A$6:$A$13,定数!$B$6:$B$13))</f>
        <v>1.521255452763177</v>
      </c>
      <c r="N17" s="46">
        <v>2019</v>
      </c>
      <c r="O17" s="8">
        <v>43817</v>
      </c>
      <c r="P17" s="85">
        <v>1.1232</v>
      </c>
      <c r="Q17" s="85"/>
      <c r="R17" s="86">
        <f>IF(P17="","",T17*M17*LOOKUP(RIGHT($D$2,3),定数!$A$6:$A$13,定数!$B$6:$B$13))</f>
        <v>2555.7091606422609</v>
      </c>
      <c r="S17" s="86"/>
      <c r="T17" s="87">
        <f t="shared" si="6"/>
        <v>14.000000000000679</v>
      </c>
      <c r="U17" s="87"/>
      <c r="V17" s="22">
        <f t="shared" si="1"/>
        <v>3</v>
      </c>
      <c r="W17">
        <f t="shared" si="2"/>
        <v>0</v>
      </c>
      <c r="X17" s="41">
        <f t="shared" si="7"/>
        <v>109530.39259894873</v>
      </c>
      <c r="Y17" s="42">
        <f t="shared" si="8"/>
        <v>0</v>
      </c>
      <c r="Z17">
        <f t="shared" si="3"/>
        <v>2555.7091606422609</v>
      </c>
      <c r="AA17" t="str">
        <f t="shared" si="4"/>
        <v/>
      </c>
    </row>
    <row r="18" spans="2:27" x14ac:dyDescent="0.15">
      <c r="B18" s="40">
        <v>10</v>
      </c>
      <c r="C18" s="84">
        <f t="shared" si="0"/>
        <v>112086.10175959099</v>
      </c>
      <c r="D18" s="84"/>
      <c r="E18" s="46">
        <v>2020</v>
      </c>
      <c r="F18" s="8">
        <v>43837</v>
      </c>
      <c r="G18" s="40" t="s">
        <v>3</v>
      </c>
      <c r="H18" s="85">
        <v>1.1177999999999999</v>
      </c>
      <c r="I18" s="85"/>
      <c r="J18" s="40">
        <v>11</v>
      </c>
      <c r="K18" s="88">
        <f t="shared" si="5"/>
        <v>2241.7220351918199</v>
      </c>
      <c r="L18" s="89"/>
      <c r="M18" s="6">
        <f>IF(J18="","",(K18/J18)/LOOKUP(RIGHT($D$2,3),定数!$A$6:$A$13,定数!$B$6:$B$13))</f>
        <v>1.6982742690847121</v>
      </c>
      <c r="N18" s="46">
        <v>2020</v>
      </c>
      <c r="O18" s="8">
        <v>43837</v>
      </c>
      <c r="P18" s="85">
        <v>1.1164000000000001</v>
      </c>
      <c r="Q18" s="85"/>
      <c r="R18" s="86">
        <f>IF(P18="","",T18*M18*LOOKUP(RIGHT($D$2,3),定数!$A$6:$A$13,定数!$B$6:$B$13))</f>
        <v>2853.1007720620023</v>
      </c>
      <c r="S18" s="86"/>
      <c r="T18" s="87">
        <f t="shared" si="6"/>
        <v>13.999999999998458</v>
      </c>
      <c r="U18" s="87"/>
      <c r="V18" s="22">
        <f t="shared" si="1"/>
        <v>4</v>
      </c>
      <c r="W18">
        <f t="shared" si="2"/>
        <v>0</v>
      </c>
      <c r="X18" s="41">
        <f t="shared" si="7"/>
        <v>112086.10175959099</v>
      </c>
      <c r="Y18" s="42">
        <f t="shared" si="8"/>
        <v>0</v>
      </c>
      <c r="Z18">
        <f t="shared" si="3"/>
        <v>2853.1007720620023</v>
      </c>
      <c r="AA18" t="str">
        <f t="shared" si="4"/>
        <v/>
      </c>
    </row>
    <row r="19" spans="2:27" x14ac:dyDescent="0.15">
      <c r="B19" s="40">
        <v>11</v>
      </c>
      <c r="C19" s="84">
        <f t="shared" si="0"/>
        <v>114939.20253165299</v>
      </c>
      <c r="D19" s="84"/>
      <c r="E19" s="47">
        <v>2020</v>
      </c>
      <c r="F19" s="8">
        <v>43888</v>
      </c>
      <c r="G19" s="40" t="s">
        <v>4</v>
      </c>
      <c r="H19" s="85">
        <v>1.0980000000000001</v>
      </c>
      <c r="I19" s="85"/>
      <c r="J19" s="40">
        <v>18</v>
      </c>
      <c r="K19" s="88">
        <f t="shared" ref="K19:K74" si="9">IF(J19="","",C19*0.03)</f>
        <v>3448.1760759495896</v>
      </c>
      <c r="L19" s="89"/>
      <c r="M19" s="6">
        <f>IF(J19="","",(K19/J19)/LOOKUP(RIGHT($D$2,3),定数!$A$6:$A$13,定数!$B$6:$B$13))</f>
        <v>1.5963778129396249</v>
      </c>
      <c r="N19" s="40">
        <v>2020</v>
      </c>
      <c r="O19" s="8">
        <v>43888</v>
      </c>
      <c r="P19" s="85">
        <v>1.1001000000000001</v>
      </c>
      <c r="Q19" s="85"/>
      <c r="R19" s="86">
        <f>IF(P19="","",T19*M19*LOOKUP(RIGHT($D$2,3),定数!$A$6:$A$13,定数!$B$6:$B$13))</f>
        <v>4022.8720886078368</v>
      </c>
      <c r="S19" s="86"/>
      <c r="T19" s="87">
        <f t="shared" si="6"/>
        <v>20.999999999999908</v>
      </c>
      <c r="U19" s="87"/>
      <c r="V19" s="22">
        <f t="shared" si="1"/>
        <v>5</v>
      </c>
      <c r="W19">
        <f t="shared" si="2"/>
        <v>0</v>
      </c>
      <c r="X19" s="41">
        <f t="shared" si="7"/>
        <v>114939.20253165299</v>
      </c>
      <c r="Y19" s="42">
        <f t="shared" si="8"/>
        <v>0</v>
      </c>
      <c r="Z19">
        <f t="shared" si="3"/>
        <v>4022.8720886078368</v>
      </c>
      <c r="AA19" t="str">
        <f t="shared" si="4"/>
        <v/>
      </c>
    </row>
    <row r="20" spans="2:27" x14ac:dyDescent="0.15">
      <c r="B20" s="40">
        <v>12</v>
      </c>
      <c r="C20" s="84">
        <f t="shared" si="0"/>
        <v>118962.07462026083</v>
      </c>
      <c r="D20" s="84"/>
      <c r="E20" s="47">
        <v>2020</v>
      </c>
      <c r="F20" s="8">
        <v>43892</v>
      </c>
      <c r="G20" s="40" t="s">
        <v>4</v>
      </c>
      <c r="H20" s="85">
        <v>1.1086</v>
      </c>
      <c r="I20" s="85"/>
      <c r="J20" s="40">
        <v>25</v>
      </c>
      <c r="K20" s="88">
        <f t="shared" si="9"/>
        <v>3568.8622386078246</v>
      </c>
      <c r="L20" s="89"/>
      <c r="M20" s="6">
        <f>IF(J20="","",(K20/J20)/LOOKUP(RIGHT($D$2,3),定数!$A$6:$A$13,定数!$B$6:$B$13))</f>
        <v>1.189620746202608</v>
      </c>
      <c r="N20" s="47">
        <v>2020</v>
      </c>
      <c r="O20" s="8">
        <v>43892</v>
      </c>
      <c r="P20" s="85">
        <v>1.1126</v>
      </c>
      <c r="Q20" s="85"/>
      <c r="R20" s="86">
        <f>IF(P20="","",T20*M20*LOOKUP(RIGHT($D$2,3),定数!$A$6:$A$13,定数!$B$6:$B$13))</f>
        <v>5710.1795817725233</v>
      </c>
      <c r="S20" s="86"/>
      <c r="T20" s="87">
        <f t="shared" si="6"/>
        <v>40.000000000000036</v>
      </c>
      <c r="U20" s="87"/>
      <c r="V20" s="22">
        <f t="shared" si="1"/>
        <v>6</v>
      </c>
      <c r="W20">
        <f t="shared" si="2"/>
        <v>0</v>
      </c>
      <c r="X20" s="41">
        <f t="shared" si="7"/>
        <v>118962.07462026083</v>
      </c>
      <c r="Y20" s="42">
        <f t="shared" si="8"/>
        <v>0</v>
      </c>
      <c r="Z20">
        <f t="shared" si="3"/>
        <v>5710.1795817725233</v>
      </c>
      <c r="AA20" t="str">
        <f t="shared" si="4"/>
        <v/>
      </c>
    </row>
    <row r="21" spans="2:27" x14ac:dyDescent="0.15">
      <c r="B21" s="40">
        <v>13</v>
      </c>
      <c r="C21" s="84">
        <f t="shared" si="0"/>
        <v>124672.25420203335</v>
      </c>
      <c r="D21" s="84"/>
      <c r="E21" s="47">
        <v>2020</v>
      </c>
      <c r="F21" s="8">
        <v>43895</v>
      </c>
      <c r="G21" s="40" t="s">
        <v>4</v>
      </c>
      <c r="H21" s="85">
        <v>1.1196999999999999</v>
      </c>
      <c r="I21" s="85"/>
      <c r="J21" s="40">
        <v>32</v>
      </c>
      <c r="K21" s="88">
        <f t="shared" si="9"/>
        <v>3740.1676260610002</v>
      </c>
      <c r="L21" s="89"/>
      <c r="M21" s="6">
        <f>IF(J21="","",(K21/J21)/LOOKUP(RIGHT($D$2,3),定数!$A$6:$A$13,定数!$B$6:$B$13))</f>
        <v>0.9740019859533855</v>
      </c>
      <c r="N21" s="47">
        <v>2020</v>
      </c>
      <c r="O21" s="8">
        <v>43895</v>
      </c>
      <c r="P21" s="85">
        <v>1.1258999999999999</v>
      </c>
      <c r="Q21" s="85"/>
      <c r="R21" s="86">
        <f>IF(P21="","",T21*M21*LOOKUP(RIGHT($D$2,3),定数!$A$6:$A$13,定数!$B$6:$B$13))</f>
        <v>7246.5747754931681</v>
      </c>
      <c r="S21" s="86"/>
      <c r="T21" s="87">
        <f t="shared" si="6"/>
        <v>61.999999999999829</v>
      </c>
      <c r="U21" s="87"/>
      <c r="V21" s="22">
        <f t="shared" si="1"/>
        <v>7</v>
      </c>
      <c r="W21">
        <f t="shared" si="2"/>
        <v>0</v>
      </c>
      <c r="X21" s="41">
        <f t="shared" si="7"/>
        <v>124672.25420203335</v>
      </c>
      <c r="Y21" s="42">
        <f t="shared" si="8"/>
        <v>0</v>
      </c>
      <c r="Z21">
        <f t="shared" si="3"/>
        <v>7246.5747754931681</v>
      </c>
      <c r="AA21" t="str">
        <f t="shared" si="4"/>
        <v/>
      </c>
    </row>
    <row r="22" spans="2:27" x14ac:dyDescent="0.15">
      <c r="B22" s="40">
        <v>14</v>
      </c>
      <c r="C22" s="84">
        <f t="shared" si="0"/>
        <v>131918.82897752651</v>
      </c>
      <c r="D22" s="84"/>
      <c r="E22" s="47">
        <v>2020</v>
      </c>
      <c r="F22" s="8">
        <v>43902</v>
      </c>
      <c r="G22" s="40" t="s">
        <v>3</v>
      </c>
      <c r="H22" s="85">
        <v>1.1194</v>
      </c>
      <c r="I22" s="85"/>
      <c r="J22" s="40">
        <v>107</v>
      </c>
      <c r="K22" s="88">
        <f t="shared" si="9"/>
        <v>3957.5648693257954</v>
      </c>
      <c r="L22" s="89"/>
      <c r="M22" s="6">
        <f>IF(J22="","",(K22/J22)/LOOKUP(RIGHT($D$2,3),定数!$A$6:$A$13,定数!$B$6:$B$13))</f>
        <v>0.30822156303160403</v>
      </c>
      <c r="N22" s="47">
        <v>2020</v>
      </c>
      <c r="O22" s="8">
        <v>43907</v>
      </c>
      <c r="P22" s="85">
        <v>1.1032</v>
      </c>
      <c r="Q22" s="85"/>
      <c r="R22" s="86">
        <f>IF(P22="","",T22*M22*LOOKUP(RIGHT($D$2,3),定数!$A$6:$A$13,定数!$B$6:$B$13))</f>
        <v>5991.8271853343795</v>
      </c>
      <c r="S22" s="86"/>
      <c r="T22" s="87">
        <f t="shared" si="6"/>
        <v>161.99999999999991</v>
      </c>
      <c r="U22" s="87"/>
      <c r="V22" s="22">
        <f t="shared" si="1"/>
        <v>8</v>
      </c>
      <c r="W22">
        <f t="shared" si="2"/>
        <v>0</v>
      </c>
      <c r="X22" s="41">
        <f t="shared" si="7"/>
        <v>131918.82897752651</v>
      </c>
      <c r="Y22" s="42">
        <f t="shared" si="8"/>
        <v>0</v>
      </c>
      <c r="Z22">
        <f t="shared" si="3"/>
        <v>5991.8271853343795</v>
      </c>
      <c r="AA22" t="str">
        <f t="shared" si="4"/>
        <v/>
      </c>
    </row>
    <row r="23" spans="2:27" x14ac:dyDescent="0.15">
      <c r="B23" s="40">
        <v>15</v>
      </c>
      <c r="C23" s="84">
        <f t="shared" si="0"/>
        <v>137910.65616286089</v>
      </c>
      <c r="D23" s="84"/>
      <c r="E23" s="47">
        <v>2020</v>
      </c>
      <c r="F23" s="8">
        <v>43915</v>
      </c>
      <c r="G23" s="40" t="s">
        <v>4</v>
      </c>
      <c r="H23" s="85">
        <v>1.0818000000000001</v>
      </c>
      <c r="I23" s="85"/>
      <c r="J23" s="40">
        <v>28</v>
      </c>
      <c r="K23" s="88">
        <f t="shared" si="9"/>
        <v>4137.319684885827</v>
      </c>
      <c r="L23" s="89"/>
      <c r="M23" s="6">
        <f>IF(J23="","",(K23/J23)/LOOKUP(RIGHT($D$2,3),定数!$A$6:$A$13,定数!$B$6:$B$13))</f>
        <v>1.2313451443112582</v>
      </c>
      <c r="N23" s="47">
        <v>2020</v>
      </c>
      <c r="O23" s="8">
        <v>43915</v>
      </c>
      <c r="P23" s="85">
        <v>1.079</v>
      </c>
      <c r="Q23" s="85"/>
      <c r="R23" s="86">
        <f>IF(P23="","",T23*M23*LOOKUP(RIGHT($D$2,3),定数!$A$6:$A$13,定数!$B$6:$B$13))</f>
        <v>-4137.319684886028</v>
      </c>
      <c r="S23" s="86"/>
      <c r="T23" s="87">
        <f t="shared" si="6"/>
        <v>-28.000000000001357</v>
      </c>
      <c r="U23" s="87"/>
      <c r="V23" t="str">
        <f t="shared" ref="V23:W74" si="10">IF(S23&lt;&gt;"",IF(S23&lt;0,1+V22,0),"")</f>
        <v/>
      </c>
      <c r="W23">
        <f t="shared" si="2"/>
        <v>1</v>
      </c>
      <c r="X23" s="41">
        <f t="shared" si="7"/>
        <v>137910.65616286089</v>
      </c>
      <c r="Y23" s="42">
        <f t="shared" si="8"/>
        <v>0</v>
      </c>
      <c r="Z23" t="str">
        <f t="shared" si="3"/>
        <v/>
      </c>
      <c r="AA23">
        <f t="shared" si="4"/>
        <v>-4137.319684886028</v>
      </c>
    </row>
    <row r="24" spans="2:27" x14ac:dyDescent="0.15">
      <c r="B24" s="40">
        <v>16</v>
      </c>
      <c r="C24" s="84">
        <f t="shared" si="0"/>
        <v>133773.33647797487</v>
      </c>
      <c r="D24" s="84"/>
      <c r="E24" s="47">
        <v>2020</v>
      </c>
      <c r="F24" s="8">
        <v>43916</v>
      </c>
      <c r="G24" s="40" t="s">
        <v>4</v>
      </c>
      <c r="H24" s="85">
        <v>1.0976999999999999</v>
      </c>
      <c r="I24" s="85"/>
      <c r="J24" s="40">
        <v>52</v>
      </c>
      <c r="K24" s="88">
        <f t="shared" si="9"/>
        <v>4013.2000943392459</v>
      </c>
      <c r="L24" s="89"/>
      <c r="M24" s="6">
        <f>IF(J24="","",(K24/J24)/LOOKUP(RIGHT($D$2,3),定数!$A$6:$A$13,定数!$B$6:$B$13))</f>
        <v>0.64314104075949463</v>
      </c>
      <c r="N24" s="47">
        <v>2020</v>
      </c>
      <c r="O24" s="8">
        <v>43916</v>
      </c>
      <c r="P24" s="85">
        <v>1.1046</v>
      </c>
      <c r="Q24" s="85"/>
      <c r="R24" s="86">
        <f>IF(P24="","",T24*M24*LOOKUP(RIGHT($D$2,3),定数!$A$6:$A$13,定数!$B$6:$B$13))</f>
        <v>5325.2078174887138</v>
      </c>
      <c r="S24" s="86"/>
      <c r="T24" s="87">
        <f t="shared" si="6"/>
        <v>69.000000000001279</v>
      </c>
      <c r="U24" s="87"/>
      <c r="V24" t="str">
        <f t="shared" si="10"/>
        <v/>
      </c>
      <c r="W24">
        <f t="shared" si="2"/>
        <v>0</v>
      </c>
      <c r="X24" s="41">
        <f t="shared" si="7"/>
        <v>137910.65616286089</v>
      </c>
      <c r="Y24" s="42">
        <f t="shared" si="8"/>
        <v>3.000000000000147E-2</v>
      </c>
      <c r="Z24">
        <f t="shared" si="3"/>
        <v>5325.2078174887138</v>
      </c>
      <c r="AA24" t="str">
        <f t="shared" si="4"/>
        <v/>
      </c>
    </row>
    <row r="25" spans="2:27" x14ac:dyDescent="0.15">
      <c r="B25" s="40">
        <v>17</v>
      </c>
      <c r="C25" s="84">
        <f t="shared" si="0"/>
        <v>139098.54429546359</v>
      </c>
      <c r="D25" s="84"/>
      <c r="E25" s="47">
        <v>2020</v>
      </c>
      <c r="F25" s="8">
        <v>43923</v>
      </c>
      <c r="G25" s="40" t="s">
        <v>3</v>
      </c>
      <c r="H25" s="85">
        <v>1.0929</v>
      </c>
      <c r="I25" s="85"/>
      <c r="J25" s="40">
        <v>24</v>
      </c>
      <c r="K25" s="88">
        <f t="shared" si="9"/>
        <v>4172.9563288639074</v>
      </c>
      <c r="L25" s="89"/>
      <c r="M25" s="6">
        <f>IF(J25="","",(K25/J25)/LOOKUP(RIGHT($D$2,3),定数!$A$6:$A$13,定数!$B$6:$B$13))</f>
        <v>1.4489431697444124</v>
      </c>
      <c r="N25" s="47">
        <v>2020</v>
      </c>
      <c r="O25" s="8">
        <v>43923</v>
      </c>
      <c r="P25" s="85">
        <v>1.0891</v>
      </c>
      <c r="Q25" s="85"/>
      <c r="R25" s="86">
        <f>IF(P25="","",T25*M25*LOOKUP(RIGHT($D$2,3),定数!$A$6:$A$13,定数!$B$6:$B$13))</f>
        <v>6607.1808540345655</v>
      </c>
      <c r="S25" s="86"/>
      <c r="T25" s="87">
        <f t="shared" si="6"/>
        <v>38.000000000000256</v>
      </c>
      <c r="U25" s="87"/>
      <c r="V25" t="str">
        <f t="shared" si="10"/>
        <v/>
      </c>
      <c r="W25">
        <f t="shared" si="2"/>
        <v>0</v>
      </c>
      <c r="X25" s="41">
        <f t="shared" si="7"/>
        <v>139098.54429546359</v>
      </c>
      <c r="Y25" s="42">
        <f t="shared" si="8"/>
        <v>0</v>
      </c>
      <c r="Z25">
        <f t="shared" si="3"/>
        <v>6607.1808540345655</v>
      </c>
      <c r="AA25" t="str">
        <f t="shared" si="4"/>
        <v/>
      </c>
    </row>
    <row r="26" spans="2:27" x14ac:dyDescent="0.15">
      <c r="B26" s="40">
        <v>18</v>
      </c>
      <c r="C26" s="84">
        <f t="shared" si="0"/>
        <v>145705.72514949815</v>
      </c>
      <c r="D26" s="84"/>
      <c r="E26" s="47">
        <v>2020</v>
      </c>
      <c r="F26" s="8">
        <v>43937</v>
      </c>
      <c r="G26" s="40" t="s">
        <v>3</v>
      </c>
      <c r="H26" s="85">
        <v>1.0876999999999999</v>
      </c>
      <c r="I26" s="85"/>
      <c r="J26" s="40">
        <v>28</v>
      </c>
      <c r="K26" s="88">
        <f t="shared" si="9"/>
        <v>4371.1717544849444</v>
      </c>
      <c r="L26" s="89"/>
      <c r="M26" s="6">
        <f>IF(J26="","",(K26/J26)/LOOKUP(RIGHT($D$2,3),定数!$A$6:$A$13,定数!$B$6:$B$13))</f>
        <v>1.3009439745490907</v>
      </c>
      <c r="N26" s="47">
        <v>2020</v>
      </c>
      <c r="O26" s="8">
        <v>43937</v>
      </c>
      <c r="P26" s="85">
        <v>1.0837000000000001</v>
      </c>
      <c r="Q26" s="85"/>
      <c r="R26" s="86">
        <f>IF(P26="","",T26*M26*LOOKUP(RIGHT($D$2,3),定数!$A$6:$A$13,定数!$B$6:$B$13))</f>
        <v>6244.5310778352941</v>
      </c>
      <c r="S26" s="86"/>
      <c r="T26" s="87">
        <f t="shared" si="6"/>
        <v>39.999999999997812</v>
      </c>
      <c r="U26" s="87"/>
      <c r="V26" t="str">
        <f t="shared" si="10"/>
        <v/>
      </c>
      <c r="W26">
        <f t="shared" si="2"/>
        <v>0</v>
      </c>
      <c r="X26" s="41">
        <f t="shared" si="7"/>
        <v>145705.72514949815</v>
      </c>
      <c r="Y26" s="42">
        <f t="shared" si="8"/>
        <v>0</v>
      </c>
      <c r="Z26">
        <f t="shared" si="3"/>
        <v>6244.5310778352941</v>
      </c>
      <c r="AA26" t="str">
        <f t="shared" si="4"/>
        <v/>
      </c>
    </row>
    <row r="27" spans="2:27" x14ac:dyDescent="0.15">
      <c r="B27" s="40">
        <v>19</v>
      </c>
      <c r="C27" s="84">
        <f t="shared" si="0"/>
        <v>151950.25622733345</v>
      </c>
      <c r="D27" s="84"/>
      <c r="E27" s="47">
        <v>2020</v>
      </c>
      <c r="F27" s="8">
        <v>43942</v>
      </c>
      <c r="G27" s="40" t="s">
        <v>3</v>
      </c>
      <c r="H27" s="85">
        <v>1.0858000000000001</v>
      </c>
      <c r="I27" s="85"/>
      <c r="J27" s="40">
        <v>7</v>
      </c>
      <c r="K27" s="88">
        <f t="shared" si="9"/>
        <v>4558.5076868200031</v>
      </c>
      <c r="L27" s="89"/>
      <c r="M27" s="6">
        <f>IF(J27="","",(K27/J27)/LOOKUP(RIGHT($D$2,3),定数!$A$6:$A$13,定数!$B$6:$B$13))</f>
        <v>5.4267948652619085</v>
      </c>
      <c r="N27" s="47">
        <v>2020</v>
      </c>
      <c r="O27" s="8">
        <v>43942</v>
      </c>
      <c r="P27" s="85">
        <v>1.085</v>
      </c>
      <c r="Q27" s="85"/>
      <c r="R27" s="86">
        <f>IF(P27="","",T27*M27*LOOKUP(RIGHT($D$2,3),定数!$A$6:$A$13,定数!$B$6:$B$13))</f>
        <v>5209.7230706523042</v>
      </c>
      <c r="S27" s="86"/>
      <c r="T27" s="87">
        <f t="shared" si="6"/>
        <v>8.0000000000013394</v>
      </c>
      <c r="U27" s="87"/>
      <c r="V27" t="str">
        <f t="shared" si="10"/>
        <v/>
      </c>
      <c r="W27">
        <f t="shared" si="2"/>
        <v>0</v>
      </c>
      <c r="X27" s="41">
        <f t="shared" si="7"/>
        <v>151950.25622733345</v>
      </c>
      <c r="Y27" s="42">
        <f t="shared" si="8"/>
        <v>0</v>
      </c>
      <c r="Z27">
        <f t="shared" si="3"/>
        <v>5209.7230706523042</v>
      </c>
      <c r="AA27" t="str">
        <f t="shared" si="4"/>
        <v/>
      </c>
    </row>
    <row r="28" spans="2:27" x14ac:dyDescent="0.15">
      <c r="B28" s="40">
        <v>20</v>
      </c>
      <c r="C28" s="84">
        <f t="shared" si="0"/>
        <v>157159.97929798576</v>
      </c>
      <c r="D28" s="84"/>
      <c r="E28" s="47">
        <v>2020</v>
      </c>
      <c r="F28" s="8">
        <v>43952</v>
      </c>
      <c r="G28" s="40" t="s">
        <v>4</v>
      </c>
      <c r="H28" s="85">
        <v>1.097</v>
      </c>
      <c r="I28" s="85"/>
      <c r="J28" s="40">
        <v>23</v>
      </c>
      <c r="K28" s="88">
        <f t="shared" si="9"/>
        <v>4714.7993789395723</v>
      </c>
      <c r="L28" s="89"/>
      <c r="M28" s="6">
        <f>IF(J28="","",(K28/J28)/LOOKUP(RIGHT($D$2,3),定数!$A$6:$A$13,定数!$B$6:$B$13))</f>
        <v>1.7082606445433233</v>
      </c>
      <c r="N28" s="47">
        <v>2020</v>
      </c>
      <c r="O28" s="8">
        <v>43952</v>
      </c>
      <c r="P28" s="85">
        <v>1.101</v>
      </c>
      <c r="Q28" s="85"/>
      <c r="R28" s="86">
        <f>IF(P28="","",T28*M28*LOOKUP(RIGHT($D$2,3),定数!$A$6:$A$13,定数!$B$6:$B$13))</f>
        <v>8199.6510938079591</v>
      </c>
      <c r="S28" s="86"/>
      <c r="T28" s="87">
        <f t="shared" si="6"/>
        <v>40.000000000000036</v>
      </c>
      <c r="U28" s="87"/>
      <c r="V28" t="str">
        <f t="shared" si="10"/>
        <v/>
      </c>
      <c r="W28">
        <f t="shared" si="2"/>
        <v>0</v>
      </c>
      <c r="X28" s="41">
        <f t="shared" si="7"/>
        <v>157159.97929798576</v>
      </c>
      <c r="Y28" s="42">
        <f t="shared" si="8"/>
        <v>0</v>
      </c>
      <c r="Z28">
        <f t="shared" si="3"/>
        <v>8199.6510938079591</v>
      </c>
      <c r="AA28" t="str">
        <f t="shared" si="4"/>
        <v/>
      </c>
    </row>
    <row r="29" spans="2:27" x14ac:dyDescent="0.15">
      <c r="B29" s="40">
        <v>21</v>
      </c>
      <c r="C29" s="84">
        <f t="shared" si="0"/>
        <v>165359.63039179373</v>
      </c>
      <c r="D29" s="84"/>
      <c r="E29" s="47">
        <v>2020</v>
      </c>
      <c r="F29" s="8">
        <v>43971</v>
      </c>
      <c r="G29" s="40" t="s">
        <v>4</v>
      </c>
      <c r="H29" s="85">
        <v>1.0953999999999999</v>
      </c>
      <c r="I29" s="85"/>
      <c r="J29" s="40">
        <v>18</v>
      </c>
      <c r="K29" s="88">
        <f t="shared" si="9"/>
        <v>4960.7889117538116</v>
      </c>
      <c r="L29" s="89"/>
      <c r="M29" s="6">
        <f>IF(J29="","",(K29/J29)/LOOKUP(RIGHT($D$2,3),定数!$A$6:$A$13,定数!$B$6:$B$13))</f>
        <v>2.2966615332193574</v>
      </c>
      <c r="N29" s="47">
        <v>2020</v>
      </c>
      <c r="O29" s="8">
        <v>43971</v>
      </c>
      <c r="P29" s="85">
        <v>1.0976999999999999</v>
      </c>
      <c r="Q29" s="85"/>
      <c r="R29" s="86">
        <f>IF(P29="","",T29*M29*LOOKUP(RIGHT($D$2,3),定数!$A$6:$A$13,定数!$B$6:$B$13))</f>
        <v>6338.7858316853399</v>
      </c>
      <c r="S29" s="86"/>
      <c r="T29" s="87">
        <f t="shared" si="6"/>
        <v>22.999999999999687</v>
      </c>
      <c r="U29" s="87"/>
      <c r="V29" t="str">
        <f t="shared" si="10"/>
        <v/>
      </c>
      <c r="W29">
        <f t="shared" si="2"/>
        <v>0</v>
      </c>
      <c r="X29" s="41">
        <f t="shared" si="7"/>
        <v>165359.63039179373</v>
      </c>
      <c r="Y29" s="42">
        <f t="shared" si="8"/>
        <v>0</v>
      </c>
      <c r="Z29">
        <f t="shared" si="3"/>
        <v>6338.7858316853399</v>
      </c>
      <c r="AA29" t="str">
        <f t="shared" si="4"/>
        <v/>
      </c>
    </row>
    <row r="30" spans="2:27" x14ac:dyDescent="0.15">
      <c r="B30" s="40">
        <v>22</v>
      </c>
      <c r="C30" s="84">
        <f t="shared" si="0"/>
        <v>171698.41622347909</v>
      </c>
      <c r="D30" s="84"/>
      <c r="E30" s="47">
        <v>2020</v>
      </c>
      <c r="F30" s="8">
        <v>43972</v>
      </c>
      <c r="G30" s="40" t="s">
        <v>3</v>
      </c>
      <c r="H30" s="85">
        <v>1.0952</v>
      </c>
      <c r="I30" s="85"/>
      <c r="J30" s="40">
        <v>16</v>
      </c>
      <c r="K30" s="88">
        <f t="shared" si="9"/>
        <v>5150.9524867043719</v>
      </c>
      <c r="L30" s="89"/>
      <c r="M30" s="6">
        <f>IF(J30="","",(K30/J30)/LOOKUP(RIGHT($D$2,3),定数!$A$6:$A$13,定数!$B$6:$B$13))</f>
        <v>2.6827877534918603</v>
      </c>
      <c r="N30" s="47">
        <v>2020</v>
      </c>
      <c r="O30" s="8">
        <v>43972</v>
      </c>
      <c r="P30" s="85">
        <v>1.0934999999999999</v>
      </c>
      <c r="Q30" s="85"/>
      <c r="R30" s="86">
        <f>IF(P30="","",T30*M30*LOOKUP(RIGHT($D$2,3),定数!$A$6:$A$13,定数!$B$6:$B$13))</f>
        <v>5472.8870171235076</v>
      </c>
      <c r="S30" s="86"/>
      <c r="T30" s="87">
        <f t="shared" si="6"/>
        <v>17.000000000000348</v>
      </c>
      <c r="U30" s="87"/>
      <c r="V30" t="str">
        <f t="shared" si="10"/>
        <v/>
      </c>
      <c r="W30">
        <f t="shared" si="2"/>
        <v>0</v>
      </c>
      <c r="X30" s="41">
        <f t="shared" si="7"/>
        <v>171698.41622347909</v>
      </c>
      <c r="Y30" s="42">
        <f t="shared" si="8"/>
        <v>0</v>
      </c>
      <c r="Z30">
        <f t="shared" si="3"/>
        <v>5472.8870171235076</v>
      </c>
      <c r="AA30" t="str">
        <f t="shared" si="4"/>
        <v/>
      </c>
    </row>
    <row r="31" spans="2:27" x14ac:dyDescent="0.15">
      <c r="B31" s="40">
        <v>23</v>
      </c>
      <c r="C31" s="84">
        <f t="shared" si="0"/>
        <v>177171.3032406026</v>
      </c>
      <c r="D31" s="84"/>
      <c r="E31" s="47">
        <v>2020</v>
      </c>
      <c r="F31" s="8">
        <v>43977</v>
      </c>
      <c r="G31" s="40" t="s">
        <v>4</v>
      </c>
      <c r="H31" s="85">
        <v>1.091</v>
      </c>
      <c r="I31" s="85"/>
      <c r="J31" s="40">
        <v>15</v>
      </c>
      <c r="K31" s="88">
        <f t="shared" si="9"/>
        <v>5315.1390972180779</v>
      </c>
      <c r="L31" s="89"/>
      <c r="M31" s="6">
        <f>IF(J31="","",(K31/J31)/LOOKUP(RIGHT($D$2,3),定数!$A$6:$A$13,定数!$B$6:$B$13))</f>
        <v>2.9528550540100436</v>
      </c>
      <c r="N31" s="47">
        <v>2020</v>
      </c>
      <c r="O31" s="8">
        <v>43977</v>
      </c>
      <c r="P31" s="85">
        <v>1.0932999999999999</v>
      </c>
      <c r="Q31" s="85"/>
      <c r="R31" s="86">
        <f>IF(P31="","",T31*M31*LOOKUP(RIGHT($D$2,3),定数!$A$6:$A$13,定数!$B$6:$B$13))</f>
        <v>8149.8799490676092</v>
      </c>
      <c r="S31" s="86"/>
      <c r="T31" s="87">
        <f t="shared" si="6"/>
        <v>22.999999999999687</v>
      </c>
      <c r="U31" s="87"/>
      <c r="V31" t="str">
        <f t="shared" si="10"/>
        <v/>
      </c>
      <c r="W31">
        <f t="shared" si="2"/>
        <v>0</v>
      </c>
      <c r="X31" s="41">
        <f t="shared" si="7"/>
        <v>177171.3032406026</v>
      </c>
      <c r="Y31" s="42">
        <f t="shared" si="8"/>
        <v>0</v>
      </c>
      <c r="Z31">
        <f t="shared" si="3"/>
        <v>8149.8799490676092</v>
      </c>
      <c r="AA31" t="str">
        <f t="shared" si="4"/>
        <v/>
      </c>
    </row>
    <row r="32" spans="2:27" x14ac:dyDescent="0.15">
      <c r="B32" s="40">
        <v>24</v>
      </c>
      <c r="C32" s="84">
        <f t="shared" si="0"/>
        <v>185321.18318967021</v>
      </c>
      <c r="D32" s="84"/>
      <c r="E32" s="47">
        <v>2020</v>
      </c>
      <c r="F32" s="8">
        <v>43980</v>
      </c>
      <c r="G32" s="40" t="s">
        <v>4</v>
      </c>
      <c r="H32" s="85">
        <v>1.1081000000000001</v>
      </c>
      <c r="I32" s="85"/>
      <c r="J32" s="40">
        <v>16</v>
      </c>
      <c r="K32" s="88">
        <f t="shared" si="9"/>
        <v>5559.6354956901059</v>
      </c>
      <c r="L32" s="89"/>
      <c r="M32" s="6">
        <f>IF(J32="","",(K32/J32)/LOOKUP(RIGHT($D$2,3),定数!$A$6:$A$13,定数!$B$6:$B$13))</f>
        <v>2.8956434873385968</v>
      </c>
      <c r="N32" s="47">
        <v>2020</v>
      </c>
      <c r="O32" s="8">
        <v>43980</v>
      </c>
      <c r="P32" s="85">
        <v>1.1097999999999999</v>
      </c>
      <c r="Q32" s="85"/>
      <c r="R32" s="86">
        <f>IF(P32="","",T32*M32*LOOKUP(RIGHT($D$2,3),定数!$A$6:$A$13,定数!$B$6:$B$13))</f>
        <v>5907.1127141700872</v>
      </c>
      <c r="S32" s="86"/>
      <c r="T32" s="87">
        <f t="shared" si="6"/>
        <v>16.999999999998128</v>
      </c>
      <c r="U32" s="87"/>
      <c r="V32" t="str">
        <f t="shared" si="10"/>
        <v/>
      </c>
      <c r="W32">
        <f t="shared" si="2"/>
        <v>0</v>
      </c>
      <c r="X32" s="41">
        <f t="shared" si="7"/>
        <v>185321.18318967021</v>
      </c>
      <c r="Y32" s="42">
        <f t="shared" si="8"/>
        <v>0</v>
      </c>
      <c r="Z32">
        <f t="shared" si="3"/>
        <v>5907.1127141700872</v>
      </c>
      <c r="AA32" t="str">
        <f t="shared" si="4"/>
        <v/>
      </c>
    </row>
    <row r="33" spans="2:27" x14ac:dyDescent="0.15">
      <c r="B33" s="40">
        <v>25</v>
      </c>
      <c r="C33" s="84">
        <f t="shared" si="0"/>
        <v>191228.29590384031</v>
      </c>
      <c r="D33" s="84"/>
      <c r="E33" s="47">
        <v>2020</v>
      </c>
      <c r="F33" s="8">
        <v>43983</v>
      </c>
      <c r="G33" s="40" t="s">
        <v>4</v>
      </c>
      <c r="H33" s="85">
        <v>1.1113999999999999</v>
      </c>
      <c r="I33" s="85"/>
      <c r="J33" s="40">
        <v>14</v>
      </c>
      <c r="K33" s="88">
        <f t="shared" si="9"/>
        <v>5736.8488771152088</v>
      </c>
      <c r="L33" s="89"/>
      <c r="M33" s="6">
        <f>IF(J33="","",(K33/J33)/LOOKUP(RIGHT($D$2,3),定数!$A$6:$A$13,定数!$B$6:$B$13))</f>
        <v>3.4147909982828621</v>
      </c>
      <c r="N33" s="47">
        <v>2020</v>
      </c>
      <c r="O33" s="8">
        <v>43983</v>
      </c>
      <c r="P33" s="85">
        <v>1.1133</v>
      </c>
      <c r="Q33" s="85"/>
      <c r="R33" s="86">
        <f>IF(P33="","",T33*M33*LOOKUP(RIGHT($D$2,3),定数!$A$6:$A$13,定数!$B$6:$B$13))</f>
        <v>7785.7234760849778</v>
      </c>
      <c r="S33" s="86"/>
      <c r="T33" s="87">
        <f t="shared" si="6"/>
        <v>19.000000000000128</v>
      </c>
      <c r="U33" s="87"/>
      <c r="V33" t="str">
        <f t="shared" si="10"/>
        <v/>
      </c>
      <c r="W33">
        <f t="shared" si="2"/>
        <v>0</v>
      </c>
      <c r="X33" s="41">
        <f t="shared" si="7"/>
        <v>191228.29590384031</v>
      </c>
      <c r="Y33" s="42">
        <f t="shared" si="8"/>
        <v>0</v>
      </c>
      <c r="Z33">
        <f t="shared" si="3"/>
        <v>7785.7234760849778</v>
      </c>
      <c r="AA33" t="str">
        <f t="shared" si="4"/>
        <v/>
      </c>
    </row>
    <row r="34" spans="2:27" x14ac:dyDescent="0.15">
      <c r="B34" s="40">
        <v>26</v>
      </c>
      <c r="C34" s="84">
        <f t="shared" si="0"/>
        <v>199014.01937992527</v>
      </c>
      <c r="D34" s="84"/>
      <c r="E34" s="47">
        <v>2020</v>
      </c>
      <c r="F34" s="8">
        <v>44001</v>
      </c>
      <c r="G34" s="40" t="s">
        <v>4</v>
      </c>
      <c r="H34" s="85">
        <v>1.1217999999999999</v>
      </c>
      <c r="I34" s="85"/>
      <c r="J34" s="40">
        <v>16</v>
      </c>
      <c r="K34" s="88">
        <f t="shared" si="9"/>
        <v>5970.4205813977578</v>
      </c>
      <c r="L34" s="89"/>
      <c r="M34" s="6">
        <f>IF(J34="","",(K34/J34)/LOOKUP(RIGHT($D$2,3),定数!$A$6:$A$13,定数!$B$6:$B$13))</f>
        <v>3.1095940528113322</v>
      </c>
      <c r="N34" s="47">
        <v>2020</v>
      </c>
      <c r="O34" s="8">
        <v>44001</v>
      </c>
      <c r="P34" s="85">
        <v>1.1202000000000001</v>
      </c>
      <c r="Q34" s="85"/>
      <c r="R34" s="86">
        <f>IF(P34="","",T34*M34*LOOKUP(RIGHT($D$2,3),定数!$A$6:$A$13,定数!$B$6:$B$13))</f>
        <v>-5970.4205813971002</v>
      </c>
      <c r="S34" s="86"/>
      <c r="T34" s="87">
        <f t="shared" si="6"/>
        <v>-15.999999999998238</v>
      </c>
      <c r="U34" s="87"/>
      <c r="V34" t="str">
        <f t="shared" si="10"/>
        <v/>
      </c>
      <c r="W34">
        <f t="shared" si="2"/>
        <v>1</v>
      </c>
      <c r="X34" s="41">
        <f t="shared" si="7"/>
        <v>199014.01937992527</v>
      </c>
      <c r="Y34" s="42">
        <f t="shared" si="8"/>
        <v>0</v>
      </c>
      <c r="Z34" t="str">
        <f t="shared" si="3"/>
        <v/>
      </c>
      <c r="AA34">
        <f t="shared" si="4"/>
        <v>-5970.4205813971002</v>
      </c>
    </row>
    <row r="35" spans="2:27" x14ac:dyDescent="0.15">
      <c r="B35" s="40">
        <v>27</v>
      </c>
      <c r="C35" s="84">
        <f t="shared" si="0"/>
        <v>193043.59879852817</v>
      </c>
      <c r="D35" s="84"/>
      <c r="E35" s="47">
        <v>2020</v>
      </c>
      <c r="F35" s="8">
        <v>44004</v>
      </c>
      <c r="G35" s="40" t="s">
        <v>4</v>
      </c>
      <c r="H35" s="85">
        <v>1.1215999999999999</v>
      </c>
      <c r="I35" s="85"/>
      <c r="J35" s="40">
        <v>15</v>
      </c>
      <c r="K35" s="88">
        <f t="shared" si="9"/>
        <v>5791.3079639558446</v>
      </c>
      <c r="L35" s="89"/>
      <c r="M35" s="6">
        <f>IF(J35="","",(K35/J35)/LOOKUP(RIGHT($D$2,3),定数!$A$6:$A$13,定数!$B$6:$B$13))</f>
        <v>3.2173933133088028</v>
      </c>
      <c r="N35" s="47">
        <v>2020</v>
      </c>
      <c r="O35" s="8">
        <v>44004</v>
      </c>
      <c r="P35" s="85">
        <v>1.1236999999999999</v>
      </c>
      <c r="Q35" s="85"/>
      <c r="R35" s="86">
        <f>IF(P35="","",T35*M35*LOOKUP(RIGHT($D$2,3),定数!$A$6:$A$13,定数!$B$6:$B$13))</f>
        <v>8107.8311495381477</v>
      </c>
      <c r="S35" s="86"/>
      <c r="T35" s="87">
        <f t="shared" si="6"/>
        <v>20.999999999999908</v>
      </c>
      <c r="U35" s="87"/>
      <c r="V35" t="str">
        <f t="shared" si="10"/>
        <v/>
      </c>
      <c r="W35">
        <f t="shared" si="2"/>
        <v>0</v>
      </c>
      <c r="X35" s="41">
        <f t="shared" si="7"/>
        <v>199014.01937992527</v>
      </c>
      <c r="Y35" s="42">
        <f t="shared" si="8"/>
        <v>2.9999999999996696E-2</v>
      </c>
      <c r="Z35">
        <f t="shared" si="3"/>
        <v>8107.8311495381477</v>
      </c>
      <c r="AA35" t="str">
        <f t="shared" si="4"/>
        <v/>
      </c>
    </row>
    <row r="36" spans="2:27" x14ac:dyDescent="0.15">
      <c r="B36" s="40">
        <v>28</v>
      </c>
      <c r="C36" s="84">
        <f t="shared" si="0"/>
        <v>201151.4299480663</v>
      </c>
      <c r="D36" s="84"/>
      <c r="E36" s="47">
        <v>2020</v>
      </c>
      <c r="F36" s="8">
        <v>44007</v>
      </c>
      <c r="G36" s="40" t="s">
        <v>3</v>
      </c>
      <c r="H36" s="85">
        <v>1.1244000000000001</v>
      </c>
      <c r="I36" s="85"/>
      <c r="J36" s="40">
        <v>9</v>
      </c>
      <c r="K36" s="88">
        <f t="shared" si="9"/>
        <v>6034.5428984419887</v>
      </c>
      <c r="L36" s="89"/>
      <c r="M36" s="6">
        <f>IF(J36="","",(K36/J36)/LOOKUP(RIGHT($D$2,3),定数!$A$6:$A$13,定数!$B$6:$B$13))</f>
        <v>5.5875397207796187</v>
      </c>
      <c r="N36" s="47">
        <v>2020</v>
      </c>
      <c r="O36" s="8">
        <v>44007</v>
      </c>
      <c r="P36" s="85">
        <v>1.1232</v>
      </c>
      <c r="Q36" s="85"/>
      <c r="R36" s="86">
        <f>IF(P36="","",T36*M36*LOOKUP(RIGHT($D$2,3),定数!$A$6:$A$13,定数!$B$6:$B$13))</f>
        <v>8046.0571979232536</v>
      </c>
      <c r="S36" s="86"/>
      <c r="T36" s="87">
        <f t="shared" si="6"/>
        <v>12.000000000000899</v>
      </c>
      <c r="U36" s="87"/>
      <c r="V36" t="str">
        <f t="shared" si="10"/>
        <v/>
      </c>
      <c r="W36">
        <f t="shared" si="2"/>
        <v>0</v>
      </c>
      <c r="X36" s="41">
        <f t="shared" si="7"/>
        <v>201151.4299480663</v>
      </c>
      <c r="Y36" s="42">
        <f t="shared" si="8"/>
        <v>0</v>
      </c>
      <c r="Z36">
        <f t="shared" si="3"/>
        <v>8046.0571979232536</v>
      </c>
      <c r="AA36" t="str">
        <f t="shared" si="4"/>
        <v/>
      </c>
    </row>
    <row r="37" spans="2:27" x14ac:dyDescent="0.15">
      <c r="B37" s="40">
        <v>29</v>
      </c>
      <c r="C37" s="84">
        <f t="shared" si="0"/>
        <v>209197.48714598955</v>
      </c>
      <c r="D37" s="84"/>
      <c r="E37" s="47">
        <v>2020</v>
      </c>
      <c r="F37" s="8">
        <v>44011</v>
      </c>
      <c r="G37" s="40" t="s">
        <v>4</v>
      </c>
      <c r="H37" s="85">
        <v>1.1225000000000001</v>
      </c>
      <c r="I37" s="85"/>
      <c r="J37" s="40">
        <v>10</v>
      </c>
      <c r="K37" s="88">
        <f t="shared" si="9"/>
        <v>6275.9246143796863</v>
      </c>
      <c r="L37" s="89"/>
      <c r="M37" s="6">
        <f>IF(J37="","",(K37/J37)/LOOKUP(RIGHT($D$2,3),定数!$A$6:$A$13,定数!$B$6:$B$13))</f>
        <v>5.2299371786497382</v>
      </c>
      <c r="N37" s="47">
        <v>2020</v>
      </c>
      <c r="O37" s="8">
        <v>44011</v>
      </c>
      <c r="P37" s="85">
        <v>1.1234</v>
      </c>
      <c r="Q37" s="85"/>
      <c r="R37" s="86">
        <f>IF(P37="","",T37*M37*LOOKUP(RIGHT($D$2,3),定数!$A$6:$A$13,定数!$B$6:$B$13))</f>
        <v>5648.332152941095</v>
      </c>
      <c r="S37" s="86"/>
      <c r="T37" s="87">
        <f t="shared" si="6"/>
        <v>8.9999999999990088</v>
      </c>
      <c r="U37" s="87"/>
      <c r="V37" t="str">
        <f t="shared" si="10"/>
        <v/>
      </c>
      <c r="W37">
        <f t="shared" si="2"/>
        <v>0</v>
      </c>
      <c r="X37" s="41">
        <f t="shared" si="7"/>
        <v>209197.48714598955</v>
      </c>
      <c r="Y37" s="42">
        <f t="shared" si="8"/>
        <v>0</v>
      </c>
      <c r="Z37">
        <f t="shared" si="3"/>
        <v>5648.332152941095</v>
      </c>
      <c r="AA37" t="str">
        <f t="shared" si="4"/>
        <v/>
      </c>
    </row>
    <row r="38" spans="2:27" x14ac:dyDescent="0.15">
      <c r="B38" s="40">
        <v>30</v>
      </c>
      <c r="C38" s="84">
        <f t="shared" si="0"/>
        <v>214845.81929893064</v>
      </c>
      <c r="D38" s="84"/>
      <c r="E38" s="47">
        <v>2020</v>
      </c>
      <c r="F38" s="8">
        <v>44012</v>
      </c>
      <c r="G38" s="40" t="s">
        <v>3</v>
      </c>
      <c r="H38" s="85">
        <v>1.1234999999999999</v>
      </c>
      <c r="I38" s="85"/>
      <c r="J38" s="40">
        <v>9</v>
      </c>
      <c r="K38" s="88">
        <f t="shared" si="9"/>
        <v>6445.3745789679188</v>
      </c>
      <c r="L38" s="89"/>
      <c r="M38" s="6">
        <f>IF(J38="","",(K38/J38)/LOOKUP(RIGHT($D$2,3),定数!$A$6:$A$13,定数!$B$6:$B$13))</f>
        <v>5.9679394249702948</v>
      </c>
      <c r="N38" s="47">
        <v>2020</v>
      </c>
      <c r="O38" s="8">
        <v>44012</v>
      </c>
      <c r="P38" s="85">
        <v>1.1222000000000001</v>
      </c>
      <c r="Q38" s="85"/>
      <c r="R38" s="86">
        <f>IF(P38="","",T38*M38*LOOKUP(RIGHT($D$2,3),定数!$A$6:$A$13,定数!$B$6:$B$13))</f>
        <v>9309.9855029526352</v>
      </c>
      <c r="S38" s="86"/>
      <c r="T38" s="87">
        <f t="shared" si="6"/>
        <v>12.999999999998568</v>
      </c>
      <c r="U38" s="87"/>
      <c r="V38" t="str">
        <f t="shared" si="10"/>
        <v/>
      </c>
      <c r="W38">
        <f t="shared" si="2"/>
        <v>0</v>
      </c>
      <c r="X38" s="41">
        <f t="shared" si="7"/>
        <v>214845.81929893064</v>
      </c>
      <c r="Y38" s="42">
        <f t="shared" si="8"/>
        <v>0</v>
      </c>
      <c r="Z38">
        <f t="shared" si="3"/>
        <v>9309.9855029526352</v>
      </c>
      <c r="AA38" t="str">
        <f t="shared" si="4"/>
        <v/>
      </c>
    </row>
    <row r="39" spans="2:27" x14ac:dyDescent="0.15">
      <c r="B39" s="40">
        <v>31</v>
      </c>
      <c r="C39" s="84">
        <f t="shared" si="0"/>
        <v>224155.80480188326</v>
      </c>
      <c r="D39" s="84"/>
      <c r="E39" s="47">
        <v>2020</v>
      </c>
      <c r="F39" s="8">
        <v>44015</v>
      </c>
      <c r="G39" s="40" t="s">
        <v>4</v>
      </c>
      <c r="H39" s="85">
        <v>1.1245000000000001</v>
      </c>
      <c r="I39" s="85"/>
      <c r="J39" s="40">
        <v>8</v>
      </c>
      <c r="K39" s="88">
        <f t="shared" si="9"/>
        <v>6724.6741440564974</v>
      </c>
      <c r="L39" s="89"/>
      <c r="M39" s="6">
        <f>IF(J39="","",(K39/J39)/LOOKUP(RIGHT($D$2,3),定数!$A$6:$A$13,定数!$B$6:$B$13))</f>
        <v>7.0048689000588515</v>
      </c>
      <c r="N39" s="47">
        <v>2020</v>
      </c>
      <c r="O39" s="8">
        <v>44015</v>
      </c>
      <c r="P39" s="85">
        <v>1.1254</v>
      </c>
      <c r="Q39" s="85"/>
      <c r="R39" s="86">
        <f>IF(P39="","",T39*M39*LOOKUP(RIGHT($D$2,3),定数!$A$6:$A$13,定数!$B$6:$B$13))</f>
        <v>7565.2584120627271</v>
      </c>
      <c r="S39" s="86"/>
      <c r="T39" s="87">
        <f t="shared" si="6"/>
        <v>8.9999999999990088</v>
      </c>
      <c r="U39" s="87"/>
      <c r="V39" t="str">
        <f t="shared" si="10"/>
        <v/>
      </c>
      <c r="W39">
        <f t="shared" si="2"/>
        <v>0</v>
      </c>
      <c r="X39" s="41">
        <f t="shared" si="7"/>
        <v>224155.80480188326</v>
      </c>
      <c r="Y39" s="42">
        <f t="shared" si="8"/>
        <v>0</v>
      </c>
      <c r="Z39">
        <f t="shared" si="3"/>
        <v>7565.2584120627271</v>
      </c>
      <c r="AA39" t="str">
        <f t="shared" si="4"/>
        <v/>
      </c>
    </row>
    <row r="40" spans="2:27" x14ac:dyDescent="0.15">
      <c r="B40" s="40">
        <v>32</v>
      </c>
      <c r="C40" s="84">
        <f t="shared" si="0"/>
        <v>231721.06321394598</v>
      </c>
      <c r="D40" s="84"/>
      <c r="E40" s="47">
        <v>2020</v>
      </c>
      <c r="F40" s="8">
        <v>44016</v>
      </c>
      <c r="G40" s="40" t="s">
        <v>4</v>
      </c>
      <c r="H40" s="85">
        <v>1.1294999999999999</v>
      </c>
      <c r="I40" s="85"/>
      <c r="J40" s="40">
        <v>15</v>
      </c>
      <c r="K40" s="88">
        <f t="shared" si="9"/>
        <v>6951.6318964183793</v>
      </c>
      <c r="L40" s="89"/>
      <c r="M40" s="6">
        <f>IF(J40="","",(K40/J40)/LOOKUP(RIGHT($D$2,3),定数!$A$6:$A$13,定数!$B$6:$B$13))</f>
        <v>3.8620177202324326</v>
      </c>
      <c r="N40" s="47">
        <v>2020</v>
      </c>
      <c r="O40" s="8">
        <v>44016</v>
      </c>
      <c r="P40" s="85">
        <v>1.1315</v>
      </c>
      <c r="Q40" s="85"/>
      <c r="R40" s="86">
        <f>IF(P40="","",T40*M40*LOOKUP(RIGHT($D$2,3),定数!$A$6:$A$13,定数!$B$6:$B$13))</f>
        <v>9268.8425285578469</v>
      </c>
      <c r="S40" s="86"/>
      <c r="T40" s="87">
        <f t="shared" si="6"/>
        <v>20.000000000000018</v>
      </c>
      <c r="U40" s="87"/>
      <c r="V40" t="str">
        <f t="shared" si="10"/>
        <v/>
      </c>
      <c r="W40">
        <f t="shared" si="2"/>
        <v>0</v>
      </c>
      <c r="X40" s="41">
        <f t="shared" si="7"/>
        <v>231721.06321394598</v>
      </c>
      <c r="Y40" s="42">
        <f t="shared" si="8"/>
        <v>0</v>
      </c>
      <c r="Z40">
        <f t="shared" si="3"/>
        <v>9268.8425285578469</v>
      </c>
      <c r="AA40" t="str">
        <f t="shared" si="4"/>
        <v/>
      </c>
    </row>
    <row r="41" spans="2:27" x14ac:dyDescent="0.15">
      <c r="B41" s="40">
        <v>33</v>
      </c>
      <c r="C41" s="84">
        <f t="shared" si="0"/>
        <v>240989.90574250382</v>
      </c>
      <c r="D41" s="84"/>
      <c r="E41" s="47">
        <v>2020</v>
      </c>
      <c r="F41" s="8">
        <v>44020</v>
      </c>
      <c r="G41" s="40" t="s">
        <v>4</v>
      </c>
      <c r="H41" s="85">
        <v>1.1292</v>
      </c>
      <c r="I41" s="85"/>
      <c r="J41" s="40">
        <v>15</v>
      </c>
      <c r="K41" s="88">
        <f t="shared" si="9"/>
        <v>7229.6971722751141</v>
      </c>
      <c r="L41" s="89"/>
      <c r="M41" s="6">
        <f>IF(J41="","",(K41/J41)/LOOKUP(RIGHT($D$2,3),定数!$A$6:$A$13,定数!$B$6:$B$13))</f>
        <v>4.0164984290417296</v>
      </c>
      <c r="N41" s="47">
        <v>2020</v>
      </c>
      <c r="O41" s="8">
        <v>44020</v>
      </c>
      <c r="P41" s="85">
        <v>1.1313</v>
      </c>
      <c r="Q41" s="85"/>
      <c r="R41" s="86">
        <f>IF(P41="","",T41*M41*LOOKUP(RIGHT($D$2,3),定数!$A$6:$A$13,定数!$B$6:$B$13))</f>
        <v>10121.576041185113</v>
      </c>
      <c r="S41" s="86"/>
      <c r="T41" s="87">
        <f t="shared" si="6"/>
        <v>20.999999999999908</v>
      </c>
      <c r="U41" s="87"/>
      <c r="V41" t="str">
        <f t="shared" si="10"/>
        <v/>
      </c>
      <c r="W41">
        <f t="shared" si="2"/>
        <v>0</v>
      </c>
      <c r="X41" s="41">
        <f t="shared" si="7"/>
        <v>240989.90574250382</v>
      </c>
      <c r="Y41" s="42">
        <f t="shared" si="8"/>
        <v>0</v>
      </c>
      <c r="Z41">
        <f t="shared" si="3"/>
        <v>10121.576041185113</v>
      </c>
      <c r="AA41" t="str">
        <f t="shared" si="4"/>
        <v/>
      </c>
    </row>
    <row r="42" spans="2:27" x14ac:dyDescent="0.15">
      <c r="B42" s="40">
        <v>34</v>
      </c>
      <c r="C42" s="84">
        <f t="shared" si="0"/>
        <v>251111.48178368894</v>
      </c>
      <c r="D42" s="84"/>
      <c r="E42" s="47">
        <v>2020</v>
      </c>
      <c r="F42" s="8">
        <v>44022</v>
      </c>
      <c r="G42" s="40" t="s">
        <v>4</v>
      </c>
      <c r="H42" s="85">
        <v>1.1294</v>
      </c>
      <c r="I42" s="85"/>
      <c r="J42" s="40">
        <v>23</v>
      </c>
      <c r="K42" s="88">
        <f t="shared" si="9"/>
        <v>7533.3444535106682</v>
      </c>
      <c r="L42" s="89"/>
      <c r="M42" s="6">
        <f>IF(J42="","",(K42/J42)/LOOKUP(RIGHT($D$2,3),定数!$A$6:$A$13,定数!$B$6:$B$13))</f>
        <v>2.7294726280835757</v>
      </c>
      <c r="N42" s="47">
        <v>2020</v>
      </c>
      <c r="O42" s="8">
        <v>44022</v>
      </c>
      <c r="P42" s="85">
        <v>1.1321000000000001</v>
      </c>
      <c r="Q42" s="85"/>
      <c r="R42" s="86">
        <f>IF(P42="","",T42*M42*LOOKUP(RIGHT($D$2,3),定数!$A$6:$A$13,定数!$B$6:$B$13))</f>
        <v>8843.4913149912663</v>
      </c>
      <c r="S42" s="86"/>
      <c r="T42" s="87">
        <f t="shared" si="6"/>
        <v>27.000000000001467</v>
      </c>
      <c r="U42" s="87"/>
      <c r="V42" t="str">
        <f t="shared" si="10"/>
        <v/>
      </c>
      <c r="W42">
        <f t="shared" si="2"/>
        <v>0</v>
      </c>
      <c r="X42" s="41">
        <f t="shared" si="7"/>
        <v>251111.48178368894</v>
      </c>
      <c r="Y42" s="42">
        <f t="shared" si="8"/>
        <v>0</v>
      </c>
      <c r="Z42">
        <f t="shared" si="3"/>
        <v>8843.4913149912663</v>
      </c>
      <c r="AA42" t="str">
        <f t="shared" si="4"/>
        <v/>
      </c>
    </row>
    <row r="43" spans="2:27" x14ac:dyDescent="0.15">
      <c r="B43" s="40">
        <v>35</v>
      </c>
      <c r="C43" s="84">
        <f t="shared" si="0"/>
        <v>259954.9730986802</v>
      </c>
      <c r="D43" s="84"/>
      <c r="E43" s="47">
        <v>2020</v>
      </c>
      <c r="F43" s="8">
        <v>44042</v>
      </c>
      <c r="G43" s="40" t="s">
        <v>4</v>
      </c>
      <c r="H43" s="85">
        <v>1.1795</v>
      </c>
      <c r="I43" s="85"/>
      <c r="J43" s="40">
        <v>22</v>
      </c>
      <c r="K43" s="88">
        <f t="shared" si="9"/>
        <v>7798.6491929604053</v>
      </c>
      <c r="L43" s="89"/>
      <c r="M43" s="6">
        <f>IF(J43="","",(K43/J43)/LOOKUP(RIGHT($D$2,3),定数!$A$6:$A$13,定数!$B$6:$B$13))</f>
        <v>2.9540337852122747</v>
      </c>
      <c r="N43" s="47">
        <v>2020</v>
      </c>
      <c r="O43" s="8">
        <v>44042</v>
      </c>
      <c r="P43" s="85">
        <v>1.1830000000000001</v>
      </c>
      <c r="Q43" s="85"/>
      <c r="R43" s="86">
        <f>IF(P43="","",T43*M43*LOOKUP(RIGHT($D$2,3),定数!$A$6:$A$13,定数!$B$6:$B$13))</f>
        <v>12406.94189789176</v>
      </c>
      <c r="S43" s="86"/>
      <c r="T43" s="87">
        <f t="shared" si="6"/>
        <v>35.000000000000583</v>
      </c>
      <c r="U43" s="87"/>
      <c r="V43" t="str">
        <f t="shared" si="10"/>
        <v/>
      </c>
      <c r="W43">
        <f t="shared" si="2"/>
        <v>0</v>
      </c>
      <c r="X43" s="41">
        <f t="shared" si="7"/>
        <v>259954.9730986802</v>
      </c>
      <c r="Y43" s="42">
        <f t="shared" si="8"/>
        <v>0</v>
      </c>
      <c r="Z43">
        <f t="shared" si="3"/>
        <v>12406.94189789176</v>
      </c>
      <c r="AA43" t="str">
        <f t="shared" si="4"/>
        <v/>
      </c>
    </row>
    <row r="44" spans="2:27" x14ac:dyDescent="0.15">
      <c r="B44" s="40">
        <v>36</v>
      </c>
      <c r="C44" s="84">
        <f t="shared" si="0"/>
        <v>272361.91499657196</v>
      </c>
      <c r="D44" s="84"/>
      <c r="E44" s="47">
        <v>2020</v>
      </c>
      <c r="F44" s="8">
        <v>44046</v>
      </c>
      <c r="G44" s="40" t="s">
        <v>3</v>
      </c>
      <c r="H44" s="85">
        <v>1.1781999999999999</v>
      </c>
      <c r="I44" s="85"/>
      <c r="J44" s="40">
        <v>13</v>
      </c>
      <c r="K44" s="88">
        <f t="shared" si="9"/>
        <v>8170.8574498971584</v>
      </c>
      <c r="L44" s="89"/>
      <c r="M44" s="6">
        <f>IF(J44="","",(K44/J44)/LOOKUP(RIGHT($D$2,3),定数!$A$6:$A$13,定数!$B$6:$B$13))</f>
        <v>5.2377291345494603</v>
      </c>
      <c r="N44" s="47">
        <v>2020</v>
      </c>
      <c r="O44" s="8">
        <v>44046</v>
      </c>
      <c r="P44" s="85">
        <v>1.1781999999999999</v>
      </c>
      <c r="Q44" s="85"/>
      <c r="R44" s="86">
        <f>IF(P44="","",T44*M44*LOOKUP(RIGHT($D$2,3),定数!$A$6:$A$13,定数!$B$6:$B$13))</f>
        <v>0</v>
      </c>
      <c r="S44" s="86"/>
      <c r="T44" s="87">
        <f t="shared" si="6"/>
        <v>0</v>
      </c>
      <c r="U44" s="87"/>
      <c r="V44" t="str">
        <f t="shared" si="10"/>
        <v/>
      </c>
      <c r="W44">
        <f t="shared" si="2"/>
        <v>0</v>
      </c>
      <c r="X44" s="41">
        <f t="shared" si="7"/>
        <v>272361.91499657196</v>
      </c>
      <c r="Y44" s="42">
        <f t="shared" si="8"/>
        <v>0</v>
      </c>
      <c r="Z44" t="str">
        <f t="shared" si="3"/>
        <v/>
      </c>
      <c r="AA44" t="str">
        <f t="shared" si="4"/>
        <v/>
      </c>
    </row>
    <row r="45" spans="2:27" x14ac:dyDescent="0.15">
      <c r="B45" s="40">
        <v>37</v>
      </c>
      <c r="C45" s="84">
        <f t="shared" si="0"/>
        <v>272361.91499657196</v>
      </c>
      <c r="D45" s="84"/>
      <c r="E45" s="47">
        <v>2020</v>
      </c>
      <c r="F45" s="8">
        <v>44060</v>
      </c>
      <c r="G45" s="40" t="s">
        <v>4</v>
      </c>
      <c r="H45" s="85">
        <v>1.1869000000000001</v>
      </c>
      <c r="I45" s="85"/>
      <c r="J45" s="40">
        <v>14</v>
      </c>
      <c r="K45" s="88">
        <f t="shared" si="9"/>
        <v>8170.8574498971584</v>
      </c>
      <c r="L45" s="89"/>
      <c r="M45" s="6">
        <f>IF(J45="","",(K45/J45)/LOOKUP(RIGHT($D$2,3),定数!$A$6:$A$13,定数!$B$6:$B$13))</f>
        <v>4.8636056249387849</v>
      </c>
      <c r="N45" s="47">
        <v>2020</v>
      </c>
      <c r="O45" s="8">
        <v>44061</v>
      </c>
      <c r="P45" s="85">
        <v>1.1893800000000001</v>
      </c>
      <c r="Q45" s="85"/>
      <c r="R45" s="86">
        <f>IF(P45="","",T45*M45*LOOKUP(RIGHT($D$2,3),定数!$A$6:$A$13,定数!$B$6:$B$13))</f>
        <v>14474.090339818044</v>
      </c>
      <c r="S45" s="86"/>
      <c r="T45" s="87">
        <f t="shared" si="6"/>
        <v>24.800000000000377</v>
      </c>
      <c r="U45" s="87"/>
      <c r="V45" t="str">
        <f t="shared" si="10"/>
        <v/>
      </c>
      <c r="W45">
        <f t="shared" si="2"/>
        <v>0</v>
      </c>
      <c r="X45" s="41">
        <f t="shared" si="7"/>
        <v>272361.91499657196</v>
      </c>
      <c r="Y45" s="42">
        <f t="shared" si="8"/>
        <v>0</v>
      </c>
      <c r="Z45">
        <f t="shared" si="3"/>
        <v>14474.090339818044</v>
      </c>
      <c r="AA45" t="str">
        <f t="shared" si="4"/>
        <v/>
      </c>
    </row>
    <row r="46" spans="2:27" x14ac:dyDescent="0.15">
      <c r="B46" s="40">
        <v>38</v>
      </c>
      <c r="C46" s="84">
        <f t="shared" si="0"/>
        <v>286836.00533638999</v>
      </c>
      <c r="D46" s="84"/>
      <c r="E46" s="47">
        <v>2020</v>
      </c>
      <c r="F46" s="8">
        <v>44071</v>
      </c>
      <c r="G46" s="40" t="s">
        <v>4</v>
      </c>
      <c r="H46" s="85">
        <v>1.1820999999999999</v>
      </c>
      <c r="I46" s="85"/>
      <c r="J46" s="40">
        <v>12</v>
      </c>
      <c r="K46" s="88">
        <f t="shared" si="9"/>
        <v>8605.0801600917002</v>
      </c>
      <c r="L46" s="89"/>
      <c r="M46" s="6">
        <f>IF(J46="","",(K46/J46)/LOOKUP(RIGHT($D$2,3),定数!$A$6:$A$13,定数!$B$6:$B$13))</f>
        <v>5.9757501111747917</v>
      </c>
      <c r="N46" s="47">
        <v>2020</v>
      </c>
      <c r="O46" s="8">
        <v>44071</v>
      </c>
      <c r="P46" s="85">
        <v>1.18465</v>
      </c>
      <c r="Q46" s="85"/>
      <c r="R46" s="86">
        <f>IF(P46="","",T46*M46*LOOKUP(RIGHT($D$2,3),定数!$A$6:$A$13,定数!$B$6:$B$13))</f>
        <v>18285.795340195236</v>
      </c>
      <c r="S46" s="86"/>
      <c r="T46" s="87">
        <f t="shared" si="6"/>
        <v>25.500000000000522</v>
      </c>
      <c r="U46" s="87"/>
      <c r="V46" t="str">
        <f t="shared" si="10"/>
        <v/>
      </c>
      <c r="W46">
        <f t="shared" si="2"/>
        <v>0</v>
      </c>
      <c r="X46" s="41">
        <f t="shared" si="7"/>
        <v>286836.00533638999</v>
      </c>
      <c r="Y46" s="42">
        <f t="shared" si="8"/>
        <v>0</v>
      </c>
      <c r="Z46">
        <f t="shared" si="3"/>
        <v>18285.795340195236</v>
      </c>
      <c r="AA46" t="str">
        <f t="shared" si="4"/>
        <v/>
      </c>
    </row>
    <row r="47" spans="2:27" x14ac:dyDescent="0.15">
      <c r="B47" s="40">
        <v>39</v>
      </c>
      <c r="C47" s="84">
        <f t="shared" si="0"/>
        <v>305121.80067658523</v>
      </c>
      <c r="D47" s="84"/>
      <c r="E47" s="47">
        <v>2020</v>
      </c>
      <c r="F47" s="8">
        <v>44074</v>
      </c>
      <c r="G47" s="40" t="s">
        <v>4</v>
      </c>
      <c r="H47" s="85">
        <v>1.1968000000000001</v>
      </c>
      <c r="I47" s="85"/>
      <c r="J47" s="40">
        <v>14</v>
      </c>
      <c r="K47" s="88">
        <f t="shared" si="9"/>
        <v>9153.6540202975575</v>
      </c>
      <c r="L47" s="89"/>
      <c r="M47" s="6">
        <f>IF(J47="","",(K47/J47)/LOOKUP(RIGHT($D$2,3),定数!$A$6:$A$13,定数!$B$6:$B$13))</f>
        <v>5.4486035835104509</v>
      </c>
      <c r="N47" s="47">
        <v>2020</v>
      </c>
      <c r="O47" s="8">
        <v>44074</v>
      </c>
      <c r="P47" s="85">
        <v>1.1894</v>
      </c>
      <c r="Q47" s="85"/>
      <c r="R47" s="86">
        <f>IF(P47="","",T47*M47*LOOKUP(RIGHT($D$2,3),定数!$A$6:$A$13,定数!$B$6:$B$13))</f>
        <v>-48383.599821573283</v>
      </c>
      <c r="S47" s="86"/>
      <c r="T47" s="87">
        <f t="shared" si="6"/>
        <v>-74.000000000000739</v>
      </c>
      <c r="U47" s="87"/>
      <c r="V47" t="str">
        <f t="shared" si="10"/>
        <v/>
      </c>
      <c r="W47">
        <f t="shared" si="2"/>
        <v>1</v>
      </c>
      <c r="X47" s="41">
        <f t="shared" si="7"/>
        <v>305121.80067658523</v>
      </c>
      <c r="Y47" s="42">
        <f t="shared" si="8"/>
        <v>0</v>
      </c>
      <c r="Z47" t="str">
        <f t="shared" si="3"/>
        <v/>
      </c>
      <c r="AA47">
        <f t="shared" si="4"/>
        <v>-48383.599821573283</v>
      </c>
    </row>
    <row r="48" spans="2:27" x14ac:dyDescent="0.15">
      <c r="B48" s="40">
        <v>40</v>
      </c>
      <c r="C48" s="84">
        <f t="shared" si="0"/>
        <v>256738.20085501194</v>
      </c>
      <c r="D48" s="84"/>
      <c r="E48" s="47">
        <v>2020</v>
      </c>
      <c r="F48" s="8">
        <v>44089</v>
      </c>
      <c r="G48" s="40" t="s">
        <v>4</v>
      </c>
      <c r="H48" s="85">
        <v>1.1870000000000001</v>
      </c>
      <c r="I48" s="85"/>
      <c r="J48" s="40">
        <v>14</v>
      </c>
      <c r="K48" s="88">
        <f t="shared" si="9"/>
        <v>7702.1460256503578</v>
      </c>
      <c r="L48" s="89"/>
      <c r="M48" s="6">
        <f>IF(J48="","",(K48/J48)/LOOKUP(RIGHT($D$2,3),定数!$A$6:$A$13,定数!$B$6:$B$13))</f>
        <v>4.584610729553785</v>
      </c>
      <c r="N48" s="47">
        <v>2020</v>
      </c>
      <c r="O48" s="8">
        <v>44089</v>
      </c>
      <c r="P48" s="85">
        <v>1.1888399999999999</v>
      </c>
      <c r="Q48" s="85"/>
      <c r="R48" s="86">
        <f>IF(P48="","",T48*M48*LOOKUP(RIGHT($D$2,3),定数!$A$6:$A$13,定数!$B$6:$B$13))</f>
        <v>10122.820490853886</v>
      </c>
      <c r="S48" s="86"/>
      <c r="T48" s="87">
        <f t="shared" si="6"/>
        <v>18.399999999998418</v>
      </c>
      <c r="U48" s="87"/>
      <c r="V48" t="str">
        <f t="shared" si="10"/>
        <v/>
      </c>
      <c r="W48">
        <f t="shared" si="2"/>
        <v>0</v>
      </c>
      <c r="X48" s="41">
        <f t="shared" si="7"/>
        <v>305121.80067658523</v>
      </c>
      <c r="Y48" s="42">
        <f t="shared" si="8"/>
        <v>0.15857142857143025</v>
      </c>
      <c r="Z48">
        <f t="shared" si="3"/>
        <v>10122.820490853886</v>
      </c>
      <c r="AA48" t="str">
        <f t="shared" si="4"/>
        <v/>
      </c>
    </row>
    <row r="49" spans="2:27" x14ac:dyDescent="0.15">
      <c r="B49" s="40">
        <v>41</v>
      </c>
      <c r="C49" s="84">
        <f t="shared" si="0"/>
        <v>266861.0213458658</v>
      </c>
      <c r="D49" s="84"/>
      <c r="E49" s="47">
        <v>2020</v>
      </c>
      <c r="F49" s="8">
        <v>44104</v>
      </c>
      <c r="G49" s="40" t="s">
        <v>3</v>
      </c>
      <c r="H49" s="85">
        <v>1.0901000000000001</v>
      </c>
      <c r="I49" s="85"/>
      <c r="J49" s="40">
        <v>11</v>
      </c>
      <c r="K49" s="88">
        <f t="shared" si="9"/>
        <v>8005.8306403759734</v>
      </c>
      <c r="L49" s="89"/>
      <c r="M49" s="6">
        <f>IF(J49="","",(K49/J49)/LOOKUP(RIGHT($D$2,3),定数!$A$6:$A$13,定数!$B$6:$B$13))</f>
        <v>6.0650232124060413</v>
      </c>
      <c r="N49" s="47">
        <v>2020</v>
      </c>
      <c r="O49" s="8">
        <v>44105</v>
      </c>
      <c r="P49" s="85">
        <v>1.0888</v>
      </c>
      <c r="Q49" s="85"/>
      <c r="R49" s="86">
        <f>IF(P49="","",T49*M49*LOOKUP(RIGHT($D$2,3),定数!$A$6:$A$13,定数!$B$6:$B$13))</f>
        <v>9461.4362113539992</v>
      </c>
      <c r="S49" s="86"/>
      <c r="T49" s="87">
        <f t="shared" si="6"/>
        <v>13.000000000000789</v>
      </c>
      <c r="U49" s="87"/>
      <c r="V49" t="str">
        <f t="shared" si="10"/>
        <v/>
      </c>
      <c r="W49">
        <f t="shared" si="2"/>
        <v>0</v>
      </c>
      <c r="X49" s="41">
        <f t="shared" si="7"/>
        <v>305121.80067658523</v>
      </c>
      <c r="Y49" s="42">
        <f t="shared" si="8"/>
        <v>0.12539510204082094</v>
      </c>
      <c r="Z49">
        <f t="shared" si="3"/>
        <v>9461.4362113539992</v>
      </c>
      <c r="AA49" t="str">
        <f t="shared" si="4"/>
        <v/>
      </c>
    </row>
    <row r="50" spans="2:27" x14ac:dyDescent="0.15">
      <c r="B50" s="40">
        <v>42</v>
      </c>
      <c r="C50" s="84">
        <f t="shared" si="0"/>
        <v>276322.45755721978</v>
      </c>
      <c r="D50" s="84"/>
      <c r="E50" s="47">
        <v>2020</v>
      </c>
      <c r="F50" s="8">
        <v>44146</v>
      </c>
      <c r="G50" s="40" t="s">
        <v>4</v>
      </c>
      <c r="H50" s="85">
        <v>1.1026</v>
      </c>
      <c r="I50" s="85"/>
      <c r="J50" s="40">
        <v>7</v>
      </c>
      <c r="K50" s="88">
        <f t="shared" si="9"/>
        <v>8289.6737267165936</v>
      </c>
      <c r="L50" s="89"/>
      <c r="M50" s="6">
        <f>IF(J50="","",(K50/J50)/LOOKUP(RIGHT($D$2,3),定数!$A$6:$A$13,定数!$B$6:$B$13))</f>
        <v>9.8686591984721357</v>
      </c>
      <c r="N50" s="47">
        <v>2020</v>
      </c>
      <c r="O50" s="8">
        <v>44146</v>
      </c>
      <c r="P50" s="85">
        <v>1.1019000000000001</v>
      </c>
      <c r="Q50" s="85"/>
      <c r="R50" s="86">
        <f>IF(P50="","",T50*M50*LOOKUP(RIGHT($D$2,3),定数!$A$6:$A$13,定数!$B$6:$B$13))</f>
        <v>-8289.6737267156805</v>
      </c>
      <c r="S50" s="86"/>
      <c r="T50" s="87">
        <f t="shared" si="6"/>
        <v>-6.9999999999992291</v>
      </c>
      <c r="U50" s="87"/>
      <c r="V50" t="str">
        <f t="shared" si="10"/>
        <v/>
      </c>
      <c r="W50">
        <f t="shared" si="2"/>
        <v>1</v>
      </c>
      <c r="X50" s="41">
        <f t="shared" si="7"/>
        <v>305121.80067658523</v>
      </c>
      <c r="Y50" s="42">
        <f t="shared" si="8"/>
        <v>9.4386382931357371E-2</v>
      </c>
      <c r="Z50" t="str">
        <f t="shared" si="3"/>
        <v/>
      </c>
      <c r="AA50">
        <f t="shared" si="4"/>
        <v>-8289.6737267156805</v>
      </c>
    </row>
    <row r="51" spans="2:27" x14ac:dyDescent="0.15">
      <c r="B51" s="40">
        <v>43</v>
      </c>
      <c r="C51" s="84">
        <f t="shared" si="0"/>
        <v>268032.78383050411</v>
      </c>
      <c r="D51" s="84"/>
      <c r="E51" s="49">
        <v>2020</v>
      </c>
      <c r="F51" s="8">
        <v>44147</v>
      </c>
      <c r="G51" s="40" t="s">
        <v>3</v>
      </c>
      <c r="H51" s="85">
        <v>1.1031</v>
      </c>
      <c r="I51" s="85"/>
      <c r="J51" s="40">
        <v>7</v>
      </c>
      <c r="K51" s="88">
        <f t="shared" si="9"/>
        <v>8040.9835149151231</v>
      </c>
      <c r="L51" s="89"/>
      <c r="M51" s="6">
        <f>IF(J51="","",(K51/J51)/LOOKUP(RIGHT($D$2,3),定数!$A$6:$A$13,定数!$B$6:$B$13))</f>
        <v>9.5725994225180049</v>
      </c>
      <c r="N51" s="49">
        <v>2020</v>
      </c>
      <c r="O51" s="8">
        <v>44147</v>
      </c>
      <c r="P51" s="85">
        <v>1.10222</v>
      </c>
      <c r="Q51" s="85"/>
      <c r="R51" s="86">
        <f>IF(P51="","",T51*M51*LOOKUP(RIGHT($D$2,3),定数!$A$6:$A$13,定数!$B$6:$B$13))</f>
        <v>10108.664990178919</v>
      </c>
      <c r="S51" s="86"/>
      <c r="T51" s="87">
        <f t="shared" si="6"/>
        <v>8.799999999999919</v>
      </c>
      <c r="U51" s="87"/>
      <c r="V51" t="str">
        <f t="shared" si="10"/>
        <v/>
      </c>
      <c r="W51">
        <f t="shared" si="2"/>
        <v>0</v>
      </c>
      <c r="X51" s="41">
        <f t="shared" si="7"/>
        <v>305121.80067658523</v>
      </c>
      <c r="Y51" s="42">
        <f t="shared" si="8"/>
        <v>0.12155479144341352</v>
      </c>
      <c r="Z51">
        <f t="shared" si="3"/>
        <v>10108.664990178919</v>
      </c>
      <c r="AA51" t="str">
        <f t="shared" si="4"/>
        <v/>
      </c>
    </row>
    <row r="52" spans="2:27" x14ac:dyDescent="0.15">
      <c r="B52" s="40">
        <v>44</v>
      </c>
      <c r="C52" s="84">
        <f t="shared" si="0"/>
        <v>278141.448820683</v>
      </c>
      <c r="D52" s="84"/>
      <c r="E52" s="49">
        <v>2020</v>
      </c>
      <c r="F52" s="8">
        <v>44175</v>
      </c>
      <c r="G52" s="40" t="s">
        <v>4</v>
      </c>
      <c r="H52" s="85">
        <v>1.1080000000000001</v>
      </c>
      <c r="I52" s="85"/>
      <c r="J52" s="40">
        <v>13</v>
      </c>
      <c r="K52" s="88">
        <f t="shared" si="9"/>
        <v>8344.2434646204892</v>
      </c>
      <c r="L52" s="89"/>
      <c r="M52" s="6">
        <f>IF(J52="","",(K52/J52)/LOOKUP(RIGHT($D$2,3),定数!$A$6:$A$13,定数!$B$6:$B$13))</f>
        <v>5.3488740157823651</v>
      </c>
      <c r="N52" s="49">
        <v>2020</v>
      </c>
      <c r="O52" s="8">
        <v>44175</v>
      </c>
      <c r="P52" s="85">
        <v>1.1094900000000001</v>
      </c>
      <c r="Q52" s="85"/>
      <c r="R52" s="86">
        <f>IF(P52="","",T52*M52*LOOKUP(RIGHT($D$2,3),定数!$A$6:$A$13,定数!$B$6:$B$13))</f>
        <v>9563.7867402188131</v>
      </c>
      <c r="S52" s="86"/>
      <c r="T52" s="87">
        <f t="shared" si="6"/>
        <v>14.899999999999913</v>
      </c>
      <c r="U52" s="87"/>
      <c r="V52" t="str">
        <f t="shared" si="10"/>
        <v/>
      </c>
      <c r="W52">
        <f t="shared" si="2"/>
        <v>0</v>
      </c>
      <c r="X52" s="41">
        <f t="shared" si="7"/>
        <v>305121.80067658523</v>
      </c>
      <c r="Y52" s="42">
        <f t="shared" si="8"/>
        <v>8.8424857863565576E-2</v>
      </c>
      <c r="Z52">
        <f t="shared" si="3"/>
        <v>9563.7867402188131</v>
      </c>
      <c r="AA52" t="str">
        <f t="shared" si="4"/>
        <v/>
      </c>
    </row>
    <row r="53" spans="2:27" x14ac:dyDescent="0.15">
      <c r="B53" s="40">
        <v>45</v>
      </c>
      <c r="C53" s="84">
        <f t="shared" si="0"/>
        <v>287705.23556090181</v>
      </c>
      <c r="D53" s="84"/>
      <c r="E53" s="49">
        <v>2020</v>
      </c>
      <c r="F53" s="8">
        <v>43836</v>
      </c>
      <c r="G53" s="40" t="s">
        <v>4</v>
      </c>
      <c r="H53" s="85">
        <v>1.1162000000000001</v>
      </c>
      <c r="I53" s="85"/>
      <c r="J53" s="49">
        <v>7</v>
      </c>
      <c r="K53" s="88">
        <f t="shared" ref="K53" si="11">IF(J53="","",C53*0.03)</f>
        <v>8631.1570668270542</v>
      </c>
      <c r="L53" s="89"/>
      <c r="M53" s="6">
        <f>IF(J53="","",(K53/J53)/LOOKUP(RIGHT($D$2,3),定数!$A$6:$A$13,定数!$B$6:$B$13))</f>
        <v>10.275186984317921</v>
      </c>
      <c r="N53" s="49">
        <v>2020</v>
      </c>
      <c r="O53" s="8">
        <v>43836</v>
      </c>
      <c r="P53" s="85">
        <v>1.1170800000000001</v>
      </c>
      <c r="Q53" s="85"/>
      <c r="R53" s="86">
        <f>IF(P53="","",T53*M53*LOOKUP(RIGHT($D$2,3),定数!$A$6:$A$13,定数!$B$6:$B$13))</f>
        <v>10850.597455439625</v>
      </c>
      <c r="S53" s="86"/>
      <c r="T53" s="87">
        <f t="shared" si="6"/>
        <v>8.799999999999919</v>
      </c>
      <c r="U53" s="87"/>
      <c r="V53" t="str">
        <f t="shared" si="10"/>
        <v/>
      </c>
      <c r="W53">
        <f t="shared" si="2"/>
        <v>0</v>
      </c>
      <c r="X53" s="41">
        <f t="shared" si="7"/>
        <v>305121.80067658523</v>
      </c>
      <c r="Y53" s="42">
        <f t="shared" si="8"/>
        <v>5.7080697207028352E-2</v>
      </c>
      <c r="Z53">
        <f t="shared" si="3"/>
        <v>10850.597455439625</v>
      </c>
      <c r="AA53" t="str">
        <f t="shared" si="4"/>
        <v/>
      </c>
    </row>
    <row r="54" spans="2:27" x14ac:dyDescent="0.15">
      <c r="B54" s="40">
        <v>46</v>
      </c>
      <c r="C54" s="84">
        <f t="shared" si="0"/>
        <v>298555.83301634144</v>
      </c>
      <c r="D54" s="84"/>
      <c r="E54" s="49">
        <v>2020</v>
      </c>
      <c r="F54" s="8">
        <v>43837</v>
      </c>
      <c r="G54" s="40" t="s">
        <v>3</v>
      </c>
      <c r="H54" s="85">
        <v>1.1177999999999999</v>
      </c>
      <c r="I54" s="85"/>
      <c r="J54" s="40">
        <v>11</v>
      </c>
      <c r="K54" s="88">
        <f t="shared" si="9"/>
        <v>8956.6749904902426</v>
      </c>
      <c r="L54" s="89"/>
      <c r="M54" s="6">
        <f>IF(J54="","",(K54/J54)/LOOKUP(RIGHT($D$2,3),定数!$A$6:$A$13,定数!$B$6:$B$13))</f>
        <v>6.7853598412804867</v>
      </c>
      <c r="N54" s="49">
        <v>2020</v>
      </c>
      <c r="O54" s="8">
        <v>43837</v>
      </c>
      <c r="P54" s="85">
        <v>1.1163400000000001</v>
      </c>
      <c r="Q54" s="85"/>
      <c r="R54" s="86">
        <f>IF(P54="","",T54*M54*LOOKUP(RIGHT($D$2,3),定数!$A$6:$A$13,定数!$B$6:$B$13))</f>
        <v>11887.950441921741</v>
      </c>
      <c r="S54" s="86"/>
      <c r="T54" s="87">
        <f t="shared" si="6"/>
        <v>14.599999999997948</v>
      </c>
      <c r="U54" s="87"/>
      <c r="V54" t="str">
        <f t="shared" si="10"/>
        <v/>
      </c>
      <c r="W54">
        <f t="shared" si="2"/>
        <v>0</v>
      </c>
      <c r="X54" s="41">
        <f t="shared" si="7"/>
        <v>305121.80067658523</v>
      </c>
      <c r="Y54" s="42">
        <f t="shared" si="8"/>
        <v>2.1519169215979517E-2</v>
      </c>
      <c r="Z54">
        <f t="shared" si="3"/>
        <v>11887.950441921741</v>
      </c>
      <c r="AA54" t="str">
        <f t="shared" si="4"/>
        <v/>
      </c>
    </row>
    <row r="55" spans="2:27" x14ac:dyDescent="0.15">
      <c r="B55" s="40">
        <v>47</v>
      </c>
      <c r="C55" s="84">
        <f t="shared" si="0"/>
        <v>310443.78345826315</v>
      </c>
      <c r="D55" s="84"/>
      <c r="E55" s="49">
        <v>2020</v>
      </c>
      <c r="F55" s="8">
        <v>43845</v>
      </c>
      <c r="G55" s="40" t="s">
        <v>4</v>
      </c>
      <c r="H55" s="85">
        <v>1.1131</v>
      </c>
      <c r="I55" s="85"/>
      <c r="J55" s="40">
        <v>15</v>
      </c>
      <c r="K55" s="88">
        <f t="shared" si="9"/>
        <v>9313.3135037478933</v>
      </c>
      <c r="L55" s="89"/>
      <c r="M55" s="6">
        <f>IF(J55="","",(K55/J55)/LOOKUP(RIGHT($D$2,3),定数!$A$6:$A$13,定数!$B$6:$B$13))</f>
        <v>5.1740630576377189</v>
      </c>
      <c r="N55" s="49">
        <v>2020</v>
      </c>
      <c r="O55" s="8">
        <v>43845</v>
      </c>
      <c r="P55" s="85">
        <v>1.1147</v>
      </c>
      <c r="Q55" s="85"/>
      <c r="R55" s="86">
        <f>IF(P55="","",T55*M55*LOOKUP(RIGHT($D$2,3),定数!$A$6:$A$13,定数!$B$6:$B$13))</f>
        <v>9934.2010706647052</v>
      </c>
      <c r="S55" s="86"/>
      <c r="T55" s="87">
        <f t="shared" si="6"/>
        <v>16.000000000000458</v>
      </c>
      <c r="U55" s="87"/>
      <c r="V55" t="str">
        <f t="shared" si="10"/>
        <v/>
      </c>
      <c r="W55">
        <f t="shared" si="2"/>
        <v>0</v>
      </c>
      <c r="X55" s="41">
        <f t="shared" si="7"/>
        <v>310443.78345826315</v>
      </c>
      <c r="Y55" s="42">
        <f t="shared" si="8"/>
        <v>0</v>
      </c>
      <c r="Z55">
        <f t="shared" si="3"/>
        <v>9934.2010706647052</v>
      </c>
      <c r="AA55" t="str">
        <f t="shared" si="4"/>
        <v/>
      </c>
    </row>
    <row r="56" spans="2:27" x14ac:dyDescent="0.15">
      <c r="B56" s="40">
        <v>48</v>
      </c>
      <c r="C56" s="84">
        <f t="shared" si="0"/>
        <v>320377.98452892783</v>
      </c>
      <c r="D56" s="84"/>
      <c r="E56" s="49">
        <v>2020</v>
      </c>
      <c r="F56" s="8">
        <v>43847</v>
      </c>
      <c r="G56" s="40" t="s">
        <v>3</v>
      </c>
      <c r="H56" s="85">
        <v>1.1132</v>
      </c>
      <c r="I56" s="85"/>
      <c r="J56" s="40">
        <v>7</v>
      </c>
      <c r="K56" s="88">
        <f t="shared" si="9"/>
        <v>9611.3395358678354</v>
      </c>
      <c r="L56" s="89"/>
      <c r="M56" s="6">
        <f>IF(J56="","",(K56/J56)/LOOKUP(RIGHT($D$2,3),定数!$A$6:$A$13,定数!$B$6:$B$13))</f>
        <v>11.442070876033137</v>
      </c>
      <c r="N56" s="49">
        <v>2020</v>
      </c>
      <c r="O56" s="8">
        <v>43847</v>
      </c>
      <c r="P56" s="85">
        <v>1.1121000000000001</v>
      </c>
      <c r="Q56" s="85"/>
      <c r="R56" s="86">
        <f>IF(P56="","",T56*M56*LOOKUP(RIGHT($D$2,3),定数!$A$6:$A$13,定数!$B$6:$B$13))</f>
        <v>15103.533556362076</v>
      </c>
      <c r="S56" s="86"/>
      <c r="T56" s="87">
        <f t="shared" si="6"/>
        <v>10.999999999998789</v>
      </c>
      <c r="U56" s="87"/>
      <c r="V56" t="str">
        <f t="shared" si="10"/>
        <v/>
      </c>
      <c r="W56">
        <f t="shared" si="2"/>
        <v>0</v>
      </c>
      <c r="X56" s="41">
        <f t="shared" si="7"/>
        <v>320377.98452892783</v>
      </c>
      <c r="Y56" s="42">
        <f t="shared" si="8"/>
        <v>0</v>
      </c>
      <c r="Z56">
        <f t="shared" si="3"/>
        <v>15103.533556362076</v>
      </c>
      <c r="AA56" t="str">
        <f t="shared" si="4"/>
        <v/>
      </c>
    </row>
    <row r="57" spans="2:27" x14ac:dyDescent="0.15">
      <c r="B57" s="40">
        <v>49</v>
      </c>
      <c r="C57" s="84">
        <f t="shared" si="0"/>
        <v>335481.51808528992</v>
      </c>
      <c r="D57" s="84"/>
      <c r="E57" s="49">
        <v>2020</v>
      </c>
      <c r="F57" s="8">
        <v>43853</v>
      </c>
      <c r="G57" s="40" t="s">
        <v>3</v>
      </c>
      <c r="H57" s="85">
        <v>1.1077999999999999</v>
      </c>
      <c r="I57" s="85"/>
      <c r="J57" s="40">
        <v>30</v>
      </c>
      <c r="K57" s="88">
        <f t="shared" si="9"/>
        <v>10064.445542558697</v>
      </c>
      <c r="L57" s="89"/>
      <c r="M57" s="6">
        <f>IF(J57="","",(K57/J57)/LOOKUP(RIGHT($D$2,3),定数!$A$6:$A$13,定数!$B$6:$B$13))</f>
        <v>2.7956793173774157</v>
      </c>
      <c r="N57" s="40">
        <v>2020</v>
      </c>
      <c r="O57" s="8">
        <v>43854</v>
      </c>
      <c r="P57" s="85">
        <v>1.1032999999999999</v>
      </c>
      <c r="Q57" s="85"/>
      <c r="R57" s="86">
        <f>IF(P57="","",T57*M57*LOOKUP(RIGHT($D$2,3),定数!$A$6:$A$13,定数!$B$6:$B$13))</f>
        <v>15096.668313837872</v>
      </c>
      <c r="S57" s="86"/>
      <c r="T57" s="87">
        <f t="shared" si="6"/>
        <v>44.999999999999488</v>
      </c>
      <c r="U57" s="87"/>
      <c r="V57" t="str">
        <f t="shared" si="10"/>
        <v/>
      </c>
      <c r="W57">
        <f t="shared" si="2"/>
        <v>0</v>
      </c>
      <c r="X57" s="41">
        <f t="shared" si="7"/>
        <v>335481.51808528992</v>
      </c>
      <c r="Y57" s="42">
        <f t="shared" si="8"/>
        <v>0</v>
      </c>
      <c r="Z57">
        <f t="shared" si="3"/>
        <v>15096.668313837872</v>
      </c>
      <c r="AA57" t="str">
        <f t="shared" si="4"/>
        <v/>
      </c>
    </row>
    <row r="58" spans="2:27" x14ac:dyDescent="0.15">
      <c r="B58" s="40">
        <v>50</v>
      </c>
      <c r="C58" s="84">
        <f t="shared" si="0"/>
        <v>350578.18639912782</v>
      </c>
      <c r="D58" s="84"/>
      <c r="E58" s="49">
        <v>2020</v>
      </c>
      <c r="F58" s="8">
        <v>43865</v>
      </c>
      <c r="G58" s="40" t="s">
        <v>3</v>
      </c>
      <c r="H58" s="85">
        <v>1.1055999999999999</v>
      </c>
      <c r="I58" s="85"/>
      <c r="J58" s="40">
        <v>7</v>
      </c>
      <c r="K58" s="88">
        <f t="shared" si="9"/>
        <v>10517.345591973834</v>
      </c>
      <c r="L58" s="89"/>
      <c r="M58" s="6">
        <f>IF(J58="","",(K58/J58)/LOOKUP(RIGHT($D$2,3),定数!$A$6:$A$13,定数!$B$6:$B$13))</f>
        <v>12.520649514254563</v>
      </c>
      <c r="N58" s="40">
        <v>2020</v>
      </c>
      <c r="O58" s="8">
        <v>43865</v>
      </c>
      <c r="P58" s="85">
        <v>1.1046</v>
      </c>
      <c r="Q58" s="85"/>
      <c r="R58" s="86">
        <f>IF(P58="","",T58*M58*LOOKUP(RIGHT($D$2,3),定数!$A$6:$A$13,定数!$B$6:$B$13))</f>
        <v>15024.77941710382</v>
      </c>
      <c r="S58" s="86"/>
      <c r="T58" s="87">
        <f t="shared" si="6"/>
        <v>9.9999999999988987</v>
      </c>
      <c r="U58" s="87"/>
      <c r="V58" t="str">
        <f t="shared" si="10"/>
        <v/>
      </c>
      <c r="W58">
        <f t="shared" si="2"/>
        <v>0</v>
      </c>
      <c r="X58" s="41">
        <f t="shared" si="7"/>
        <v>350578.18639912782</v>
      </c>
      <c r="Y58" s="42">
        <f t="shared" si="8"/>
        <v>0</v>
      </c>
      <c r="Z58">
        <f t="shared" si="3"/>
        <v>15024.77941710382</v>
      </c>
      <c r="AA58" t="str">
        <f t="shared" si="4"/>
        <v/>
      </c>
    </row>
    <row r="59" spans="2:27" x14ac:dyDescent="0.15">
      <c r="B59" s="40">
        <v>51</v>
      </c>
      <c r="C59" s="84">
        <f t="shared" si="0"/>
        <v>365602.96581623162</v>
      </c>
      <c r="D59" s="84"/>
      <c r="E59" s="40"/>
      <c r="F59" s="8"/>
      <c r="G59" s="40"/>
      <c r="H59" s="85"/>
      <c r="I59" s="85"/>
      <c r="J59" s="40"/>
      <c r="K59" s="88" t="str">
        <f t="shared" si="9"/>
        <v/>
      </c>
      <c r="L59" s="89"/>
      <c r="M59" s="6" t="str">
        <f>IF(J59="","",(K59/J59)/LOOKUP(RIGHT($D$2,3),定数!$A$6:$A$13,定数!$B$6:$B$13))</f>
        <v/>
      </c>
      <c r="N59" s="40"/>
      <c r="O59" s="8"/>
      <c r="P59" s="85"/>
      <c r="Q59" s="85"/>
      <c r="R59" s="86" t="str">
        <f>IF(P59="","",T59*M59*LOOKUP(RIGHT($D$2,3),定数!$A$6:$A$13,定数!$B$6:$B$13))</f>
        <v/>
      </c>
      <c r="S59" s="86"/>
      <c r="T59" s="87" t="str">
        <f t="shared" si="6"/>
        <v/>
      </c>
      <c r="U59" s="87"/>
      <c r="V59" t="str">
        <f t="shared" si="10"/>
        <v/>
      </c>
      <c r="W59" t="str">
        <f t="shared" si="2"/>
        <v/>
      </c>
      <c r="X59" s="41">
        <f t="shared" si="7"/>
        <v>365602.96581623162</v>
      </c>
      <c r="Y59" s="42">
        <f t="shared" si="8"/>
        <v>0</v>
      </c>
      <c r="Z59" t="str">
        <f t="shared" si="3"/>
        <v/>
      </c>
      <c r="AA59" t="str">
        <f t="shared" si="4"/>
        <v/>
      </c>
    </row>
    <row r="60" spans="2:27" x14ac:dyDescent="0.15">
      <c r="B60" s="40">
        <v>52</v>
      </c>
      <c r="C60" s="84" t="str">
        <f t="shared" si="0"/>
        <v/>
      </c>
      <c r="D60" s="84"/>
      <c r="E60" s="40"/>
      <c r="F60" s="8"/>
      <c r="G60" s="40"/>
      <c r="H60" s="85"/>
      <c r="I60" s="85"/>
      <c r="J60" s="40"/>
      <c r="K60" s="88" t="str">
        <f t="shared" si="9"/>
        <v/>
      </c>
      <c r="L60" s="89"/>
      <c r="M60" s="6" t="str">
        <f>IF(J60="","",(K60/J60)/LOOKUP(RIGHT($D$2,3),定数!$A$6:$A$13,定数!$B$6:$B$13))</f>
        <v/>
      </c>
      <c r="N60" s="40"/>
      <c r="O60" s="8"/>
      <c r="P60" s="85"/>
      <c r="Q60" s="85"/>
      <c r="R60" s="86" t="str">
        <f>IF(P60="","",T60*M60*LOOKUP(RIGHT($D$2,3),定数!$A$6:$A$13,定数!$B$6:$B$13))</f>
        <v/>
      </c>
      <c r="S60" s="86"/>
      <c r="T60" s="87" t="str">
        <f t="shared" si="6"/>
        <v/>
      </c>
      <c r="U60" s="87"/>
      <c r="V60" t="str">
        <f t="shared" si="10"/>
        <v/>
      </c>
      <c r="W60" t="str">
        <f t="shared" si="2"/>
        <v/>
      </c>
      <c r="X60" s="41" t="str">
        <f t="shared" si="7"/>
        <v/>
      </c>
      <c r="Y60" s="42" t="str">
        <f t="shared" si="8"/>
        <v/>
      </c>
      <c r="Z60" t="str">
        <f t="shared" si="3"/>
        <v/>
      </c>
      <c r="AA60" t="str">
        <f t="shared" si="4"/>
        <v/>
      </c>
    </row>
    <row r="61" spans="2:27" x14ac:dyDescent="0.15">
      <c r="B61" s="40">
        <v>53</v>
      </c>
      <c r="C61" s="84" t="str">
        <f t="shared" si="0"/>
        <v/>
      </c>
      <c r="D61" s="84"/>
      <c r="E61" s="40"/>
      <c r="F61" s="8"/>
      <c r="G61" s="40"/>
      <c r="H61" s="85"/>
      <c r="I61" s="85"/>
      <c r="J61" s="40"/>
      <c r="K61" s="88" t="str">
        <f t="shared" si="9"/>
        <v/>
      </c>
      <c r="L61" s="89"/>
      <c r="M61" s="6" t="str">
        <f>IF(J61="","",(K61/J61)/LOOKUP(RIGHT($D$2,3),定数!$A$6:$A$13,定数!$B$6:$B$13))</f>
        <v/>
      </c>
      <c r="N61" s="40"/>
      <c r="O61" s="8"/>
      <c r="P61" s="85"/>
      <c r="Q61" s="85"/>
      <c r="R61" s="86" t="str">
        <f>IF(P61="","",T61*M61*LOOKUP(RIGHT($D$2,3),定数!$A$6:$A$13,定数!$B$6:$B$13))</f>
        <v/>
      </c>
      <c r="S61" s="86"/>
      <c r="T61" s="87" t="str">
        <f t="shared" si="6"/>
        <v/>
      </c>
      <c r="U61" s="87"/>
      <c r="V61" t="str">
        <f t="shared" si="10"/>
        <v/>
      </c>
      <c r="W61" t="str">
        <f t="shared" si="2"/>
        <v/>
      </c>
      <c r="X61" s="41" t="str">
        <f t="shared" si="7"/>
        <v/>
      </c>
      <c r="Y61" s="42" t="str">
        <f t="shared" si="8"/>
        <v/>
      </c>
      <c r="Z61" t="str">
        <f t="shared" si="3"/>
        <v/>
      </c>
      <c r="AA61" t="str">
        <f t="shared" si="4"/>
        <v/>
      </c>
    </row>
    <row r="62" spans="2:27" x14ac:dyDescent="0.15">
      <c r="B62" s="40">
        <v>54</v>
      </c>
      <c r="C62" s="84" t="str">
        <f t="shared" si="0"/>
        <v/>
      </c>
      <c r="D62" s="84"/>
      <c r="E62" s="40"/>
      <c r="F62" s="8"/>
      <c r="G62" s="40"/>
      <c r="H62" s="85"/>
      <c r="I62" s="85"/>
      <c r="J62" s="40"/>
      <c r="K62" s="88" t="str">
        <f t="shared" si="9"/>
        <v/>
      </c>
      <c r="L62" s="89"/>
      <c r="M62" s="6" t="str">
        <f>IF(J62="","",(K62/J62)/LOOKUP(RIGHT($D$2,3),定数!$A$6:$A$13,定数!$B$6:$B$13))</f>
        <v/>
      </c>
      <c r="N62" s="40"/>
      <c r="O62" s="8"/>
      <c r="P62" s="85"/>
      <c r="Q62" s="85"/>
      <c r="R62" s="86" t="str">
        <f>IF(P62="","",T62*M62*LOOKUP(RIGHT($D$2,3),定数!$A$6:$A$13,定数!$B$6:$B$13))</f>
        <v/>
      </c>
      <c r="S62" s="86"/>
      <c r="T62" s="87" t="str">
        <f t="shared" si="6"/>
        <v/>
      </c>
      <c r="U62" s="87"/>
      <c r="V62" t="str">
        <f t="shared" si="10"/>
        <v/>
      </c>
      <c r="W62" t="str">
        <f t="shared" si="2"/>
        <v/>
      </c>
      <c r="X62" s="41" t="str">
        <f t="shared" si="7"/>
        <v/>
      </c>
      <c r="Y62" s="42" t="str">
        <f t="shared" si="8"/>
        <v/>
      </c>
      <c r="Z62" t="str">
        <f t="shared" si="3"/>
        <v/>
      </c>
      <c r="AA62" t="str">
        <f t="shared" si="4"/>
        <v/>
      </c>
    </row>
    <row r="63" spans="2:27" x14ac:dyDescent="0.15">
      <c r="B63" s="40">
        <v>55</v>
      </c>
      <c r="C63" s="84" t="str">
        <f t="shared" si="0"/>
        <v/>
      </c>
      <c r="D63" s="84"/>
      <c r="E63" s="40"/>
      <c r="F63" s="8"/>
      <c r="G63" s="40"/>
      <c r="H63" s="85"/>
      <c r="I63" s="85"/>
      <c r="J63" s="40"/>
      <c r="K63" s="88" t="str">
        <f t="shared" si="9"/>
        <v/>
      </c>
      <c r="L63" s="89"/>
      <c r="M63" s="6" t="str">
        <f>IF(J63="","",(K63/J63)/LOOKUP(RIGHT($D$2,3),定数!$A$6:$A$13,定数!$B$6:$B$13))</f>
        <v/>
      </c>
      <c r="N63" s="40"/>
      <c r="O63" s="8"/>
      <c r="P63" s="85"/>
      <c r="Q63" s="85"/>
      <c r="R63" s="86" t="str">
        <f>IF(P63="","",T63*M63*LOOKUP(RIGHT($D$2,3),定数!$A$6:$A$13,定数!$B$6:$B$13))</f>
        <v/>
      </c>
      <c r="S63" s="86"/>
      <c r="T63" s="87" t="str">
        <f t="shared" si="6"/>
        <v/>
      </c>
      <c r="U63" s="87"/>
      <c r="V63" t="str">
        <f t="shared" si="10"/>
        <v/>
      </c>
      <c r="W63" t="str">
        <f t="shared" si="2"/>
        <v/>
      </c>
      <c r="X63" s="41" t="str">
        <f t="shared" si="7"/>
        <v/>
      </c>
      <c r="Y63" s="42" t="str">
        <f t="shared" si="8"/>
        <v/>
      </c>
      <c r="Z63" t="str">
        <f t="shared" si="3"/>
        <v/>
      </c>
      <c r="AA63" t="str">
        <f t="shared" si="4"/>
        <v/>
      </c>
    </row>
    <row r="64" spans="2:27" x14ac:dyDescent="0.15">
      <c r="B64" s="40">
        <v>56</v>
      </c>
      <c r="C64" s="84" t="str">
        <f t="shared" si="0"/>
        <v/>
      </c>
      <c r="D64" s="84"/>
      <c r="E64" s="40"/>
      <c r="F64" s="8"/>
      <c r="G64" s="40"/>
      <c r="H64" s="85"/>
      <c r="I64" s="85"/>
      <c r="J64" s="40"/>
      <c r="K64" s="88" t="str">
        <f t="shared" si="9"/>
        <v/>
      </c>
      <c r="L64" s="89"/>
      <c r="M64" s="6" t="str">
        <f>IF(J64="","",(K64/J64)/LOOKUP(RIGHT($D$2,3),定数!$A$6:$A$13,定数!$B$6:$B$13))</f>
        <v/>
      </c>
      <c r="N64" s="40"/>
      <c r="O64" s="8"/>
      <c r="P64" s="85"/>
      <c r="Q64" s="85"/>
      <c r="R64" s="86" t="str">
        <f>IF(P64="","",T64*M64*LOOKUP(RIGHT($D$2,3),定数!$A$6:$A$13,定数!$B$6:$B$13))</f>
        <v/>
      </c>
      <c r="S64" s="86"/>
      <c r="T64" s="87" t="str">
        <f t="shared" si="6"/>
        <v/>
      </c>
      <c r="U64" s="87"/>
      <c r="V64" t="str">
        <f t="shared" si="10"/>
        <v/>
      </c>
      <c r="W64" t="str">
        <f t="shared" si="2"/>
        <v/>
      </c>
      <c r="X64" s="41" t="str">
        <f t="shared" si="7"/>
        <v/>
      </c>
      <c r="Y64" s="42" t="str">
        <f t="shared" si="8"/>
        <v/>
      </c>
      <c r="Z64" t="str">
        <f t="shared" si="3"/>
        <v/>
      </c>
      <c r="AA64" t="str">
        <f t="shared" si="4"/>
        <v/>
      </c>
    </row>
    <row r="65" spans="2:27" x14ac:dyDescent="0.15">
      <c r="B65" s="40">
        <v>57</v>
      </c>
      <c r="C65" s="84" t="str">
        <f t="shared" si="0"/>
        <v/>
      </c>
      <c r="D65" s="84"/>
      <c r="E65" s="40"/>
      <c r="F65" s="8"/>
      <c r="G65" s="40"/>
      <c r="H65" s="85"/>
      <c r="I65" s="85"/>
      <c r="J65" s="40"/>
      <c r="K65" s="88" t="str">
        <f t="shared" si="9"/>
        <v/>
      </c>
      <c r="L65" s="89"/>
      <c r="M65" s="6" t="str">
        <f>IF(J65="","",(K65/J65)/LOOKUP(RIGHT($D$2,3),定数!$A$6:$A$13,定数!$B$6:$B$13))</f>
        <v/>
      </c>
      <c r="N65" s="40"/>
      <c r="O65" s="8"/>
      <c r="P65" s="85"/>
      <c r="Q65" s="85"/>
      <c r="R65" s="86" t="str">
        <f>IF(P65="","",T65*M65*LOOKUP(RIGHT($D$2,3),定数!$A$6:$A$13,定数!$B$6:$B$13))</f>
        <v/>
      </c>
      <c r="S65" s="86"/>
      <c r="T65" s="87" t="str">
        <f t="shared" si="6"/>
        <v/>
      </c>
      <c r="U65" s="87"/>
      <c r="V65" t="str">
        <f t="shared" si="10"/>
        <v/>
      </c>
      <c r="W65" t="str">
        <f t="shared" si="2"/>
        <v/>
      </c>
      <c r="X65" s="41" t="str">
        <f t="shared" si="7"/>
        <v/>
      </c>
      <c r="Y65" s="42" t="str">
        <f t="shared" si="8"/>
        <v/>
      </c>
      <c r="Z65" t="str">
        <f t="shared" si="3"/>
        <v/>
      </c>
      <c r="AA65" t="str">
        <f t="shared" si="4"/>
        <v/>
      </c>
    </row>
    <row r="66" spans="2:27" x14ac:dyDescent="0.15">
      <c r="B66" s="40">
        <v>58</v>
      </c>
      <c r="C66" s="84" t="str">
        <f t="shared" si="0"/>
        <v/>
      </c>
      <c r="D66" s="84"/>
      <c r="E66" s="40"/>
      <c r="F66" s="8"/>
      <c r="G66" s="40"/>
      <c r="H66" s="85"/>
      <c r="I66" s="85"/>
      <c r="J66" s="40"/>
      <c r="K66" s="88" t="str">
        <f t="shared" si="9"/>
        <v/>
      </c>
      <c r="L66" s="89"/>
      <c r="M66" s="6" t="str">
        <f>IF(J66="","",(K66/J66)/LOOKUP(RIGHT($D$2,3),定数!$A$6:$A$13,定数!$B$6:$B$13))</f>
        <v/>
      </c>
      <c r="N66" s="40"/>
      <c r="O66" s="8"/>
      <c r="P66" s="85"/>
      <c r="Q66" s="85"/>
      <c r="R66" s="86" t="str">
        <f>IF(P66="","",T66*M66*LOOKUP(RIGHT($D$2,3),定数!$A$6:$A$13,定数!$B$6:$B$13))</f>
        <v/>
      </c>
      <c r="S66" s="86"/>
      <c r="T66" s="87" t="str">
        <f t="shared" si="6"/>
        <v/>
      </c>
      <c r="U66" s="87"/>
      <c r="V66" t="str">
        <f t="shared" si="10"/>
        <v/>
      </c>
      <c r="W66" t="str">
        <f t="shared" si="2"/>
        <v/>
      </c>
      <c r="X66" s="41" t="str">
        <f t="shared" si="7"/>
        <v/>
      </c>
      <c r="Y66" s="42" t="str">
        <f t="shared" si="8"/>
        <v/>
      </c>
      <c r="Z66" t="str">
        <f t="shared" si="3"/>
        <v/>
      </c>
      <c r="AA66" t="str">
        <f t="shared" si="4"/>
        <v/>
      </c>
    </row>
    <row r="67" spans="2:27" x14ac:dyDescent="0.15">
      <c r="B67" s="40">
        <v>59</v>
      </c>
      <c r="C67" s="84" t="str">
        <f t="shared" si="0"/>
        <v/>
      </c>
      <c r="D67" s="84"/>
      <c r="E67" s="40"/>
      <c r="F67" s="8"/>
      <c r="G67" s="40"/>
      <c r="H67" s="85"/>
      <c r="I67" s="85"/>
      <c r="J67" s="40"/>
      <c r="K67" s="88" t="str">
        <f t="shared" si="9"/>
        <v/>
      </c>
      <c r="L67" s="89"/>
      <c r="M67" s="6" t="str">
        <f>IF(J67="","",(K67/J67)/LOOKUP(RIGHT($D$2,3),定数!$A$6:$A$13,定数!$B$6:$B$13))</f>
        <v/>
      </c>
      <c r="N67" s="40"/>
      <c r="O67" s="8"/>
      <c r="P67" s="85"/>
      <c r="Q67" s="85"/>
      <c r="R67" s="86" t="str">
        <f>IF(P67="","",T67*M67*LOOKUP(RIGHT($D$2,3),定数!$A$6:$A$13,定数!$B$6:$B$13))</f>
        <v/>
      </c>
      <c r="S67" s="86"/>
      <c r="T67" s="87" t="str">
        <f t="shared" si="6"/>
        <v/>
      </c>
      <c r="U67" s="87"/>
      <c r="V67" t="str">
        <f t="shared" si="10"/>
        <v/>
      </c>
      <c r="W67" t="str">
        <f t="shared" si="2"/>
        <v/>
      </c>
      <c r="X67" s="41" t="str">
        <f t="shared" si="7"/>
        <v/>
      </c>
      <c r="Y67" s="42" t="str">
        <f t="shared" si="8"/>
        <v/>
      </c>
      <c r="Z67" t="str">
        <f t="shared" si="3"/>
        <v/>
      </c>
      <c r="AA67" t="str">
        <f t="shared" si="4"/>
        <v/>
      </c>
    </row>
    <row r="68" spans="2:27" x14ac:dyDescent="0.15">
      <c r="B68" s="40">
        <v>60</v>
      </c>
      <c r="C68" s="84" t="str">
        <f t="shared" si="0"/>
        <v/>
      </c>
      <c r="D68" s="84"/>
      <c r="E68" s="40"/>
      <c r="F68" s="8"/>
      <c r="G68" s="40"/>
      <c r="H68" s="85"/>
      <c r="I68" s="85"/>
      <c r="J68" s="40"/>
      <c r="K68" s="88" t="str">
        <f t="shared" si="9"/>
        <v/>
      </c>
      <c r="L68" s="89"/>
      <c r="M68" s="6" t="str">
        <f>IF(J68="","",(K68/J68)/LOOKUP(RIGHT($D$2,3),定数!$A$6:$A$13,定数!$B$6:$B$13))</f>
        <v/>
      </c>
      <c r="N68" s="40"/>
      <c r="O68" s="8"/>
      <c r="P68" s="85"/>
      <c r="Q68" s="85"/>
      <c r="R68" s="86" t="str">
        <f>IF(P68="","",T68*M68*LOOKUP(RIGHT($D$2,3),定数!$A$6:$A$13,定数!$B$6:$B$13))</f>
        <v/>
      </c>
      <c r="S68" s="86"/>
      <c r="T68" s="87" t="str">
        <f t="shared" si="6"/>
        <v/>
      </c>
      <c r="U68" s="87"/>
      <c r="V68" t="str">
        <f t="shared" si="10"/>
        <v/>
      </c>
      <c r="W68" t="str">
        <f t="shared" si="2"/>
        <v/>
      </c>
      <c r="X68" s="41" t="str">
        <f t="shared" si="7"/>
        <v/>
      </c>
      <c r="Y68" s="42" t="str">
        <f t="shared" si="8"/>
        <v/>
      </c>
      <c r="Z68" t="str">
        <f t="shared" si="3"/>
        <v/>
      </c>
      <c r="AA68" t="str">
        <f t="shared" si="4"/>
        <v/>
      </c>
    </row>
    <row r="69" spans="2:27" x14ac:dyDescent="0.15">
      <c r="B69" s="40">
        <v>61</v>
      </c>
      <c r="C69" s="84" t="str">
        <f t="shared" si="0"/>
        <v/>
      </c>
      <c r="D69" s="84"/>
      <c r="E69" s="40"/>
      <c r="F69" s="8"/>
      <c r="G69" s="40"/>
      <c r="H69" s="85"/>
      <c r="I69" s="85"/>
      <c r="J69" s="40"/>
      <c r="K69" s="88" t="str">
        <f t="shared" si="9"/>
        <v/>
      </c>
      <c r="L69" s="89"/>
      <c r="M69" s="6" t="str">
        <f>IF(J69="","",(K69/J69)/LOOKUP(RIGHT($D$2,3),定数!$A$6:$A$13,定数!$B$6:$B$13))</f>
        <v/>
      </c>
      <c r="N69" s="40"/>
      <c r="O69" s="8"/>
      <c r="P69" s="85"/>
      <c r="Q69" s="85"/>
      <c r="R69" s="86" t="str">
        <f>IF(P69="","",T69*M69*LOOKUP(RIGHT($D$2,3),定数!$A$6:$A$13,定数!$B$6:$B$13))</f>
        <v/>
      </c>
      <c r="S69" s="86"/>
      <c r="T69" s="87" t="str">
        <f t="shared" si="6"/>
        <v/>
      </c>
      <c r="U69" s="87"/>
      <c r="V69" t="str">
        <f t="shared" si="10"/>
        <v/>
      </c>
      <c r="W69" t="str">
        <f t="shared" si="2"/>
        <v/>
      </c>
      <c r="X69" s="41" t="str">
        <f t="shared" si="7"/>
        <v/>
      </c>
      <c r="Y69" s="42" t="str">
        <f t="shared" si="8"/>
        <v/>
      </c>
      <c r="Z69" t="str">
        <f t="shared" si="3"/>
        <v/>
      </c>
      <c r="AA69" t="str">
        <f t="shared" si="4"/>
        <v/>
      </c>
    </row>
    <row r="70" spans="2:27" x14ac:dyDescent="0.15">
      <c r="B70" s="40">
        <v>62</v>
      </c>
      <c r="C70" s="84" t="str">
        <f t="shared" si="0"/>
        <v/>
      </c>
      <c r="D70" s="84"/>
      <c r="E70" s="40"/>
      <c r="F70" s="8"/>
      <c r="G70" s="40"/>
      <c r="H70" s="85"/>
      <c r="I70" s="85"/>
      <c r="J70" s="40"/>
      <c r="K70" s="88" t="str">
        <f t="shared" si="9"/>
        <v/>
      </c>
      <c r="L70" s="89"/>
      <c r="M70" s="6" t="str">
        <f>IF(J70="","",(K70/J70)/LOOKUP(RIGHT($D$2,3),定数!$A$6:$A$13,定数!$B$6:$B$13))</f>
        <v/>
      </c>
      <c r="N70" s="40"/>
      <c r="O70" s="8"/>
      <c r="P70" s="85"/>
      <c r="Q70" s="85"/>
      <c r="R70" s="86" t="str">
        <f>IF(P70="","",T70*M70*LOOKUP(RIGHT($D$2,3),定数!$A$6:$A$13,定数!$B$6:$B$13))</f>
        <v/>
      </c>
      <c r="S70" s="86"/>
      <c r="T70" s="87" t="str">
        <f t="shared" si="6"/>
        <v/>
      </c>
      <c r="U70" s="87"/>
      <c r="V70" t="str">
        <f t="shared" si="10"/>
        <v/>
      </c>
      <c r="W70" t="str">
        <f t="shared" si="2"/>
        <v/>
      </c>
      <c r="X70" s="41" t="str">
        <f t="shared" si="7"/>
        <v/>
      </c>
      <c r="Y70" s="42" t="str">
        <f t="shared" si="8"/>
        <v/>
      </c>
      <c r="Z70" t="str">
        <f t="shared" si="3"/>
        <v/>
      </c>
      <c r="AA70" t="str">
        <f t="shared" si="4"/>
        <v/>
      </c>
    </row>
    <row r="71" spans="2:27" x14ac:dyDescent="0.15">
      <c r="B71" s="40">
        <v>63</v>
      </c>
      <c r="C71" s="84" t="str">
        <f t="shared" si="0"/>
        <v/>
      </c>
      <c r="D71" s="84"/>
      <c r="E71" s="40"/>
      <c r="F71" s="8"/>
      <c r="G71" s="40"/>
      <c r="H71" s="85"/>
      <c r="I71" s="85"/>
      <c r="J71" s="40"/>
      <c r="K71" s="88" t="str">
        <f t="shared" si="9"/>
        <v/>
      </c>
      <c r="L71" s="89"/>
      <c r="M71" s="6" t="str">
        <f>IF(J71="","",(K71/J71)/LOOKUP(RIGHT($D$2,3),定数!$A$6:$A$13,定数!$B$6:$B$13))</f>
        <v/>
      </c>
      <c r="N71" s="40"/>
      <c r="O71" s="8"/>
      <c r="P71" s="85"/>
      <c r="Q71" s="85"/>
      <c r="R71" s="86" t="str">
        <f>IF(P71="","",T71*M71*LOOKUP(RIGHT($D$2,3),定数!$A$6:$A$13,定数!$B$6:$B$13))</f>
        <v/>
      </c>
      <c r="S71" s="86"/>
      <c r="T71" s="87" t="str">
        <f t="shared" si="6"/>
        <v/>
      </c>
      <c r="U71" s="87"/>
      <c r="V71" t="str">
        <f t="shared" si="10"/>
        <v/>
      </c>
      <c r="W71" t="str">
        <f t="shared" si="2"/>
        <v/>
      </c>
      <c r="X71" s="41" t="str">
        <f t="shared" si="7"/>
        <v/>
      </c>
      <c r="Y71" s="42" t="str">
        <f t="shared" si="8"/>
        <v/>
      </c>
      <c r="Z71" t="str">
        <f t="shared" si="3"/>
        <v/>
      </c>
      <c r="AA71" t="str">
        <f t="shared" si="4"/>
        <v/>
      </c>
    </row>
    <row r="72" spans="2:27" x14ac:dyDescent="0.15">
      <c r="B72" s="40">
        <v>64</v>
      </c>
      <c r="C72" s="84" t="str">
        <f t="shared" si="0"/>
        <v/>
      </c>
      <c r="D72" s="84"/>
      <c r="E72" s="40"/>
      <c r="F72" s="8"/>
      <c r="G72" s="40"/>
      <c r="H72" s="85"/>
      <c r="I72" s="85"/>
      <c r="J72" s="40"/>
      <c r="K72" s="88" t="str">
        <f t="shared" si="9"/>
        <v/>
      </c>
      <c r="L72" s="89"/>
      <c r="M72" s="6" t="str">
        <f>IF(J72="","",(K72/J72)/LOOKUP(RIGHT($D$2,3),定数!$A$6:$A$13,定数!$B$6:$B$13))</f>
        <v/>
      </c>
      <c r="N72" s="40"/>
      <c r="O72" s="8"/>
      <c r="P72" s="85"/>
      <c r="Q72" s="85"/>
      <c r="R72" s="86" t="str">
        <f>IF(P72="","",T72*M72*LOOKUP(RIGHT($D$2,3),定数!$A$6:$A$13,定数!$B$6:$B$13))</f>
        <v/>
      </c>
      <c r="S72" s="86"/>
      <c r="T72" s="87" t="str">
        <f t="shared" si="6"/>
        <v/>
      </c>
      <c r="U72" s="87"/>
      <c r="V72" t="str">
        <f t="shared" si="10"/>
        <v/>
      </c>
      <c r="W72" t="str">
        <f t="shared" si="2"/>
        <v/>
      </c>
      <c r="X72" s="41" t="str">
        <f t="shared" si="7"/>
        <v/>
      </c>
      <c r="Y72" s="42" t="str">
        <f t="shared" si="8"/>
        <v/>
      </c>
      <c r="Z72" t="str">
        <f t="shared" si="3"/>
        <v/>
      </c>
      <c r="AA72" t="str">
        <f t="shared" si="4"/>
        <v/>
      </c>
    </row>
    <row r="73" spans="2:27" x14ac:dyDescent="0.15">
      <c r="B73" s="40">
        <v>65</v>
      </c>
      <c r="C73" s="84" t="str">
        <f t="shared" si="0"/>
        <v/>
      </c>
      <c r="D73" s="84"/>
      <c r="E73" s="40"/>
      <c r="F73" s="8"/>
      <c r="G73" s="40"/>
      <c r="H73" s="85"/>
      <c r="I73" s="85"/>
      <c r="J73" s="40"/>
      <c r="K73" s="88" t="str">
        <f t="shared" si="9"/>
        <v/>
      </c>
      <c r="L73" s="89"/>
      <c r="M73" s="6" t="str">
        <f>IF(J73="","",(K73/J73)/LOOKUP(RIGHT($D$2,3),定数!$A$6:$A$13,定数!$B$6:$B$13))</f>
        <v/>
      </c>
      <c r="N73" s="40"/>
      <c r="O73" s="8"/>
      <c r="P73" s="85"/>
      <c r="Q73" s="85"/>
      <c r="R73" s="86" t="str">
        <f>IF(P73="","",T73*M73*LOOKUP(RIGHT($D$2,3),定数!$A$6:$A$13,定数!$B$6:$B$13))</f>
        <v/>
      </c>
      <c r="S73" s="86"/>
      <c r="T73" s="87" t="str">
        <f t="shared" si="6"/>
        <v/>
      </c>
      <c r="U73" s="87"/>
      <c r="V73" t="str">
        <f t="shared" si="10"/>
        <v/>
      </c>
      <c r="W73" t="str">
        <f t="shared" si="2"/>
        <v/>
      </c>
      <c r="X73" s="41" t="str">
        <f t="shared" si="7"/>
        <v/>
      </c>
      <c r="Y73" s="42" t="str">
        <f t="shared" si="8"/>
        <v/>
      </c>
      <c r="Z73" t="str">
        <f t="shared" si="3"/>
        <v/>
      </c>
      <c r="AA73" t="str">
        <f t="shared" si="4"/>
        <v/>
      </c>
    </row>
    <row r="74" spans="2:27" x14ac:dyDescent="0.15">
      <c r="B74" s="40">
        <v>66</v>
      </c>
      <c r="C74" s="84" t="str">
        <f t="shared" ref="C74:C108" si="12">IF(R73="","",C73+R73)</f>
        <v/>
      </c>
      <c r="D74" s="84"/>
      <c r="E74" s="40"/>
      <c r="F74" s="8"/>
      <c r="G74" s="40"/>
      <c r="H74" s="85"/>
      <c r="I74" s="85"/>
      <c r="J74" s="40"/>
      <c r="K74" s="88" t="str">
        <f t="shared" si="9"/>
        <v/>
      </c>
      <c r="L74" s="89"/>
      <c r="M74" s="6" t="str">
        <f>IF(J74="","",(K74/J74)/LOOKUP(RIGHT($D$2,3),定数!$A$6:$A$13,定数!$B$6:$B$13))</f>
        <v/>
      </c>
      <c r="N74" s="40"/>
      <c r="O74" s="8"/>
      <c r="P74" s="85"/>
      <c r="Q74" s="85"/>
      <c r="R74" s="86" t="str">
        <f>IF(P74="","",T74*M74*LOOKUP(RIGHT($D$2,3),定数!$A$6:$A$13,定数!$B$6:$B$13))</f>
        <v/>
      </c>
      <c r="S74" s="86"/>
      <c r="T74" s="87" t="str">
        <f t="shared" si="6"/>
        <v/>
      </c>
      <c r="U74" s="87"/>
      <c r="V74" t="str">
        <f t="shared" si="10"/>
        <v/>
      </c>
      <c r="W74" t="str">
        <f t="shared" si="10"/>
        <v/>
      </c>
      <c r="X74" s="41" t="str">
        <f t="shared" si="7"/>
        <v/>
      </c>
      <c r="Y74" s="42" t="str">
        <f t="shared" si="8"/>
        <v/>
      </c>
      <c r="Z74" t="str">
        <f t="shared" ref="Z74:Z108" si="13">IF(R74&gt;0,R74,"")</f>
        <v/>
      </c>
      <c r="AA74" t="str">
        <f t="shared" ref="AA74:AA108" si="14">IF(R74&lt;0,R74,"")</f>
        <v/>
      </c>
    </row>
    <row r="75" spans="2:27" x14ac:dyDescent="0.15">
      <c r="B75" s="40">
        <v>67</v>
      </c>
      <c r="C75" s="84" t="str">
        <f t="shared" si="12"/>
        <v/>
      </c>
      <c r="D75" s="84"/>
      <c r="E75" s="40"/>
      <c r="F75" s="8"/>
      <c r="G75" s="40"/>
      <c r="H75" s="85"/>
      <c r="I75" s="85"/>
      <c r="J75" s="40"/>
      <c r="K75" s="88" t="str">
        <f t="shared" ref="K75:K108" si="15">IF(J75="","",C75*0.03)</f>
        <v/>
      </c>
      <c r="L75" s="89"/>
      <c r="M75" s="6" t="str">
        <f>IF(J75="","",(K75/J75)/LOOKUP(RIGHT($D$2,3),定数!$A$6:$A$13,定数!$B$6:$B$13))</f>
        <v/>
      </c>
      <c r="N75" s="40"/>
      <c r="O75" s="8"/>
      <c r="P75" s="85"/>
      <c r="Q75" s="85"/>
      <c r="R75" s="86" t="str">
        <f>IF(P75="","",T75*M75*LOOKUP(RIGHT($D$2,3),定数!$A$6:$A$13,定数!$B$6:$B$13))</f>
        <v/>
      </c>
      <c r="S75" s="86"/>
      <c r="T75" s="87" t="str">
        <f t="shared" si="6"/>
        <v/>
      </c>
      <c r="U75" s="87"/>
      <c r="V75" t="str">
        <f t="shared" ref="V75:W90" si="16">IF(S75&lt;&gt;"",IF(S75&lt;0,1+V74,0),"")</f>
        <v/>
      </c>
      <c r="W75" t="str">
        <f t="shared" si="16"/>
        <v/>
      </c>
      <c r="X75" s="41" t="str">
        <f t="shared" si="7"/>
        <v/>
      </c>
      <c r="Y75" s="42" t="str">
        <f t="shared" si="8"/>
        <v/>
      </c>
      <c r="Z75" t="str">
        <f t="shared" si="13"/>
        <v/>
      </c>
      <c r="AA75" t="str">
        <f t="shared" si="14"/>
        <v/>
      </c>
    </row>
    <row r="76" spans="2:27" x14ac:dyDescent="0.15">
      <c r="B76" s="40">
        <v>68</v>
      </c>
      <c r="C76" s="84" t="str">
        <f t="shared" si="12"/>
        <v/>
      </c>
      <c r="D76" s="84"/>
      <c r="E76" s="40"/>
      <c r="F76" s="8"/>
      <c r="G76" s="40"/>
      <c r="H76" s="85"/>
      <c r="I76" s="85"/>
      <c r="J76" s="40"/>
      <c r="K76" s="88" t="str">
        <f t="shared" si="15"/>
        <v/>
      </c>
      <c r="L76" s="89"/>
      <c r="M76" s="6" t="str">
        <f>IF(J76="","",(K76/J76)/LOOKUP(RIGHT($D$2,3),定数!$A$6:$A$13,定数!$B$6:$B$13))</f>
        <v/>
      </c>
      <c r="N76" s="40"/>
      <c r="O76" s="8"/>
      <c r="P76" s="85"/>
      <c r="Q76" s="85"/>
      <c r="R76" s="86" t="str">
        <f>IF(P76="","",T76*M76*LOOKUP(RIGHT($D$2,3),定数!$A$6:$A$13,定数!$B$6:$B$13))</f>
        <v/>
      </c>
      <c r="S76" s="86"/>
      <c r="T76" s="87" t="str">
        <f t="shared" ref="T76:T108" si="17">IF(P76="","",IF(G76="買",(P76-H76),(H76-P76))*IF(RIGHT($D$2,3)="JPY",100,10000))</f>
        <v/>
      </c>
      <c r="U76" s="87"/>
      <c r="V76" t="str">
        <f t="shared" si="16"/>
        <v/>
      </c>
      <c r="W76" t="str">
        <f t="shared" si="16"/>
        <v/>
      </c>
      <c r="X76" s="41" t="str">
        <f t="shared" ref="X76:X108" si="18">IF(C76&lt;&gt;"",MAX(X75,C76),"")</f>
        <v/>
      </c>
      <c r="Y76" s="42" t="str">
        <f t="shared" ref="Y76:Y108" si="19">IF(X76&lt;&gt;"",1-(C76/X76),"")</f>
        <v/>
      </c>
      <c r="Z76" t="str">
        <f t="shared" si="13"/>
        <v/>
      </c>
      <c r="AA76" t="str">
        <f t="shared" si="14"/>
        <v/>
      </c>
    </row>
    <row r="77" spans="2:27" x14ac:dyDescent="0.15">
      <c r="B77" s="40">
        <v>69</v>
      </c>
      <c r="C77" s="84" t="str">
        <f t="shared" si="12"/>
        <v/>
      </c>
      <c r="D77" s="84"/>
      <c r="E77" s="40"/>
      <c r="F77" s="8"/>
      <c r="G77" s="40"/>
      <c r="H77" s="85"/>
      <c r="I77" s="85"/>
      <c r="J77" s="40"/>
      <c r="K77" s="88" t="str">
        <f t="shared" si="15"/>
        <v/>
      </c>
      <c r="L77" s="89"/>
      <c r="M77" s="6" t="str">
        <f>IF(J77="","",(K77/J77)/LOOKUP(RIGHT($D$2,3),定数!$A$6:$A$13,定数!$B$6:$B$13))</f>
        <v/>
      </c>
      <c r="N77" s="40"/>
      <c r="O77" s="8"/>
      <c r="P77" s="85"/>
      <c r="Q77" s="85"/>
      <c r="R77" s="86" t="str">
        <f>IF(P77="","",T77*M77*LOOKUP(RIGHT($D$2,3),定数!$A$6:$A$13,定数!$B$6:$B$13))</f>
        <v/>
      </c>
      <c r="S77" s="86"/>
      <c r="T77" s="87" t="str">
        <f t="shared" si="17"/>
        <v/>
      </c>
      <c r="U77" s="87"/>
      <c r="V77" t="str">
        <f t="shared" si="16"/>
        <v/>
      </c>
      <c r="W77" t="str">
        <f t="shared" si="16"/>
        <v/>
      </c>
      <c r="X77" s="41" t="str">
        <f t="shared" si="18"/>
        <v/>
      </c>
      <c r="Y77" s="42" t="str">
        <f t="shared" si="19"/>
        <v/>
      </c>
      <c r="Z77" t="str">
        <f t="shared" si="13"/>
        <v/>
      </c>
      <c r="AA77" t="str">
        <f t="shared" si="14"/>
        <v/>
      </c>
    </row>
    <row r="78" spans="2:27" x14ac:dyDescent="0.15">
      <c r="B78" s="40">
        <v>70</v>
      </c>
      <c r="C78" s="84" t="str">
        <f t="shared" si="12"/>
        <v/>
      </c>
      <c r="D78" s="84"/>
      <c r="E78" s="40"/>
      <c r="F78" s="8"/>
      <c r="G78" s="40"/>
      <c r="H78" s="85"/>
      <c r="I78" s="85"/>
      <c r="J78" s="40"/>
      <c r="K78" s="88" t="str">
        <f t="shared" si="15"/>
        <v/>
      </c>
      <c r="L78" s="89"/>
      <c r="M78" s="6" t="str">
        <f>IF(J78="","",(K78/J78)/LOOKUP(RIGHT($D$2,3),定数!$A$6:$A$13,定数!$B$6:$B$13))</f>
        <v/>
      </c>
      <c r="N78" s="40"/>
      <c r="O78" s="8"/>
      <c r="P78" s="85"/>
      <c r="Q78" s="85"/>
      <c r="R78" s="86" t="str">
        <f>IF(P78="","",T78*M78*LOOKUP(RIGHT($D$2,3),定数!$A$6:$A$13,定数!$B$6:$B$13))</f>
        <v/>
      </c>
      <c r="S78" s="86"/>
      <c r="T78" s="87" t="str">
        <f t="shared" si="17"/>
        <v/>
      </c>
      <c r="U78" s="87"/>
      <c r="V78" t="str">
        <f t="shared" si="16"/>
        <v/>
      </c>
      <c r="W78" t="str">
        <f t="shared" si="16"/>
        <v/>
      </c>
      <c r="X78" s="41" t="str">
        <f t="shared" si="18"/>
        <v/>
      </c>
      <c r="Y78" s="42" t="str">
        <f t="shared" si="19"/>
        <v/>
      </c>
      <c r="Z78" t="str">
        <f t="shared" si="13"/>
        <v/>
      </c>
      <c r="AA78" t="str">
        <f t="shared" si="14"/>
        <v/>
      </c>
    </row>
    <row r="79" spans="2:27" x14ac:dyDescent="0.15">
      <c r="B79" s="40">
        <v>71</v>
      </c>
      <c r="C79" s="84" t="str">
        <f t="shared" si="12"/>
        <v/>
      </c>
      <c r="D79" s="84"/>
      <c r="E79" s="40"/>
      <c r="F79" s="8"/>
      <c r="G79" s="40"/>
      <c r="H79" s="85"/>
      <c r="I79" s="85"/>
      <c r="J79" s="40"/>
      <c r="K79" s="88" t="str">
        <f t="shared" si="15"/>
        <v/>
      </c>
      <c r="L79" s="89"/>
      <c r="M79" s="6" t="str">
        <f>IF(J79="","",(K79/J79)/LOOKUP(RIGHT($D$2,3),定数!$A$6:$A$13,定数!$B$6:$B$13))</f>
        <v/>
      </c>
      <c r="N79" s="40"/>
      <c r="O79" s="8"/>
      <c r="P79" s="85"/>
      <c r="Q79" s="85"/>
      <c r="R79" s="86" t="str">
        <f>IF(P79="","",T79*M79*LOOKUP(RIGHT($D$2,3),定数!$A$6:$A$13,定数!$B$6:$B$13))</f>
        <v/>
      </c>
      <c r="S79" s="86"/>
      <c r="T79" s="87" t="str">
        <f t="shared" si="17"/>
        <v/>
      </c>
      <c r="U79" s="87"/>
      <c r="V79" t="str">
        <f t="shared" si="16"/>
        <v/>
      </c>
      <c r="W79" t="str">
        <f t="shared" si="16"/>
        <v/>
      </c>
      <c r="X79" s="41" t="str">
        <f t="shared" si="18"/>
        <v/>
      </c>
      <c r="Y79" s="42" t="str">
        <f t="shared" si="19"/>
        <v/>
      </c>
      <c r="Z79" t="str">
        <f t="shared" si="13"/>
        <v/>
      </c>
      <c r="AA79" t="str">
        <f t="shared" si="14"/>
        <v/>
      </c>
    </row>
    <row r="80" spans="2:27" x14ac:dyDescent="0.15">
      <c r="B80" s="40">
        <v>72</v>
      </c>
      <c r="C80" s="84" t="str">
        <f t="shared" si="12"/>
        <v/>
      </c>
      <c r="D80" s="84"/>
      <c r="E80" s="40"/>
      <c r="F80" s="8"/>
      <c r="G80" s="40"/>
      <c r="H80" s="85"/>
      <c r="I80" s="85"/>
      <c r="J80" s="40"/>
      <c r="K80" s="88" t="str">
        <f t="shared" si="15"/>
        <v/>
      </c>
      <c r="L80" s="89"/>
      <c r="M80" s="6" t="str">
        <f>IF(J80="","",(K80/J80)/LOOKUP(RIGHT($D$2,3),定数!$A$6:$A$13,定数!$B$6:$B$13))</f>
        <v/>
      </c>
      <c r="N80" s="40"/>
      <c r="O80" s="8"/>
      <c r="P80" s="85"/>
      <c r="Q80" s="85"/>
      <c r="R80" s="86" t="str">
        <f>IF(P80="","",T80*M80*LOOKUP(RIGHT($D$2,3),定数!$A$6:$A$13,定数!$B$6:$B$13))</f>
        <v/>
      </c>
      <c r="S80" s="86"/>
      <c r="T80" s="87" t="str">
        <f t="shared" si="17"/>
        <v/>
      </c>
      <c r="U80" s="87"/>
      <c r="V80" t="str">
        <f t="shared" si="16"/>
        <v/>
      </c>
      <c r="W80" t="str">
        <f t="shared" si="16"/>
        <v/>
      </c>
      <c r="X80" s="41" t="str">
        <f t="shared" si="18"/>
        <v/>
      </c>
      <c r="Y80" s="42" t="str">
        <f t="shared" si="19"/>
        <v/>
      </c>
      <c r="Z80" t="str">
        <f t="shared" si="13"/>
        <v/>
      </c>
      <c r="AA80" t="str">
        <f t="shared" si="14"/>
        <v/>
      </c>
    </row>
    <row r="81" spans="2:27" x14ac:dyDescent="0.15">
      <c r="B81" s="40">
        <v>73</v>
      </c>
      <c r="C81" s="84" t="str">
        <f t="shared" si="12"/>
        <v/>
      </c>
      <c r="D81" s="84"/>
      <c r="E81" s="40"/>
      <c r="F81" s="8"/>
      <c r="G81" s="40"/>
      <c r="H81" s="85"/>
      <c r="I81" s="85"/>
      <c r="J81" s="40"/>
      <c r="K81" s="88" t="str">
        <f t="shared" si="15"/>
        <v/>
      </c>
      <c r="L81" s="89"/>
      <c r="M81" s="6" t="str">
        <f>IF(J81="","",(K81/J81)/LOOKUP(RIGHT($D$2,3),定数!$A$6:$A$13,定数!$B$6:$B$13))</f>
        <v/>
      </c>
      <c r="N81" s="40"/>
      <c r="O81" s="8"/>
      <c r="P81" s="85"/>
      <c r="Q81" s="85"/>
      <c r="R81" s="86" t="str">
        <f>IF(P81="","",T81*M81*LOOKUP(RIGHT($D$2,3),定数!$A$6:$A$13,定数!$B$6:$B$13))</f>
        <v/>
      </c>
      <c r="S81" s="86"/>
      <c r="T81" s="87" t="str">
        <f t="shared" si="17"/>
        <v/>
      </c>
      <c r="U81" s="87"/>
      <c r="V81" t="str">
        <f t="shared" si="16"/>
        <v/>
      </c>
      <c r="W81" t="str">
        <f t="shared" si="16"/>
        <v/>
      </c>
      <c r="X81" s="41" t="str">
        <f t="shared" si="18"/>
        <v/>
      </c>
      <c r="Y81" s="42" t="str">
        <f t="shared" si="19"/>
        <v/>
      </c>
      <c r="Z81" t="str">
        <f t="shared" si="13"/>
        <v/>
      </c>
      <c r="AA81" t="str">
        <f t="shared" si="14"/>
        <v/>
      </c>
    </row>
    <row r="82" spans="2:27" x14ac:dyDescent="0.15">
      <c r="B82" s="40">
        <v>74</v>
      </c>
      <c r="C82" s="84" t="str">
        <f t="shared" si="12"/>
        <v/>
      </c>
      <c r="D82" s="84"/>
      <c r="E82" s="40"/>
      <c r="F82" s="8"/>
      <c r="G82" s="40"/>
      <c r="H82" s="85"/>
      <c r="I82" s="85"/>
      <c r="J82" s="40"/>
      <c r="K82" s="88" t="str">
        <f t="shared" si="15"/>
        <v/>
      </c>
      <c r="L82" s="89"/>
      <c r="M82" s="6" t="str">
        <f>IF(J82="","",(K82/J82)/LOOKUP(RIGHT($D$2,3),定数!$A$6:$A$13,定数!$B$6:$B$13))</f>
        <v/>
      </c>
      <c r="N82" s="40"/>
      <c r="O82" s="8"/>
      <c r="P82" s="85"/>
      <c r="Q82" s="85"/>
      <c r="R82" s="86" t="str">
        <f>IF(P82="","",T82*M82*LOOKUP(RIGHT($D$2,3),定数!$A$6:$A$13,定数!$B$6:$B$13))</f>
        <v/>
      </c>
      <c r="S82" s="86"/>
      <c r="T82" s="87" t="str">
        <f t="shared" si="17"/>
        <v/>
      </c>
      <c r="U82" s="87"/>
      <c r="V82" t="str">
        <f t="shared" si="16"/>
        <v/>
      </c>
      <c r="W82" t="str">
        <f t="shared" si="16"/>
        <v/>
      </c>
      <c r="X82" s="41" t="str">
        <f t="shared" si="18"/>
        <v/>
      </c>
      <c r="Y82" s="42" t="str">
        <f t="shared" si="19"/>
        <v/>
      </c>
      <c r="Z82" t="str">
        <f t="shared" si="13"/>
        <v/>
      </c>
      <c r="AA82" t="str">
        <f t="shared" si="14"/>
        <v/>
      </c>
    </row>
    <row r="83" spans="2:27" x14ac:dyDescent="0.15">
      <c r="B83" s="40">
        <v>75</v>
      </c>
      <c r="C83" s="84" t="str">
        <f t="shared" si="12"/>
        <v/>
      </c>
      <c r="D83" s="84"/>
      <c r="E83" s="40"/>
      <c r="F83" s="8"/>
      <c r="G83" s="40"/>
      <c r="H83" s="85"/>
      <c r="I83" s="85"/>
      <c r="J83" s="40"/>
      <c r="K83" s="88" t="str">
        <f t="shared" si="15"/>
        <v/>
      </c>
      <c r="L83" s="89"/>
      <c r="M83" s="6" t="str">
        <f>IF(J83="","",(K83/J83)/LOOKUP(RIGHT($D$2,3),定数!$A$6:$A$13,定数!$B$6:$B$13))</f>
        <v/>
      </c>
      <c r="N83" s="40"/>
      <c r="O83" s="8"/>
      <c r="P83" s="85"/>
      <c r="Q83" s="85"/>
      <c r="R83" s="86" t="str">
        <f>IF(P83="","",T83*M83*LOOKUP(RIGHT($D$2,3),定数!$A$6:$A$13,定数!$B$6:$B$13))</f>
        <v/>
      </c>
      <c r="S83" s="86"/>
      <c r="T83" s="87" t="str">
        <f t="shared" si="17"/>
        <v/>
      </c>
      <c r="U83" s="87"/>
      <c r="V83" t="str">
        <f t="shared" si="16"/>
        <v/>
      </c>
      <c r="W83" t="str">
        <f t="shared" si="16"/>
        <v/>
      </c>
      <c r="X83" s="41" t="str">
        <f t="shared" si="18"/>
        <v/>
      </c>
      <c r="Y83" s="42" t="str">
        <f t="shared" si="19"/>
        <v/>
      </c>
      <c r="Z83" t="str">
        <f t="shared" si="13"/>
        <v/>
      </c>
      <c r="AA83" t="str">
        <f t="shared" si="14"/>
        <v/>
      </c>
    </row>
    <row r="84" spans="2:27" x14ac:dyDescent="0.15">
      <c r="B84" s="40">
        <v>76</v>
      </c>
      <c r="C84" s="84" t="str">
        <f t="shared" si="12"/>
        <v/>
      </c>
      <c r="D84" s="84"/>
      <c r="E84" s="40"/>
      <c r="F84" s="8"/>
      <c r="G84" s="40"/>
      <c r="H84" s="85"/>
      <c r="I84" s="85"/>
      <c r="J84" s="40"/>
      <c r="K84" s="88" t="str">
        <f t="shared" si="15"/>
        <v/>
      </c>
      <c r="L84" s="89"/>
      <c r="M84" s="6" t="str">
        <f>IF(J84="","",(K84/J84)/LOOKUP(RIGHT($D$2,3),定数!$A$6:$A$13,定数!$B$6:$B$13))</f>
        <v/>
      </c>
      <c r="N84" s="40"/>
      <c r="O84" s="8"/>
      <c r="P84" s="85"/>
      <c r="Q84" s="85"/>
      <c r="R84" s="86" t="str">
        <f>IF(P84="","",T84*M84*LOOKUP(RIGHT($D$2,3),定数!$A$6:$A$13,定数!$B$6:$B$13))</f>
        <v/>
      </c>
      <c r="S84" s="86"/>
      <c r="T84" s="87" t="str">
        <f t="shared" si="17"/>
        <v/>
      </c>
      <c r="U84" s="87"/>
      <c r="V84" t="str">
        <f t="shared" si="16"/>
        <v/>
      </c>
      <c r="W84" t="str">
        <f t="shared" si="16"/>
        <v/>
      </c>
      <c r="X84" s="41" t="str">
        <f t="shared" si="18"/>
        <v/>
      </c>
      <c r="Y84" s="42" t="str">
        <f t="shared" si="19"/>
        <v/>
      </c>
      <c r="Z84" t="str">
        <f t="shared" si="13"/>
        <v/>
      </c>
      <c r="AA84" t="str">
        <f t="shared" si="14"/>
        <v/>
      </c>
    </row>
    <row r="85" spans="2:27" x14ac:dyDescent="0.15">
      <c r="B85" s="40">
        <v>77</v>
      </c>
      <c r="C85" s="84" t="str">
        <f t="shared" si="12"/>
        <v/>
      </c>
      <c r="D85" s="84"/>
      <c r="E85" s="40"/>
      <c r="F85" s="8"/>
      <c r="G85" s="40"/>
      <c r="H85" s="85"/>
      <c r="I85" s="85"/>
      <c r="J85" s="40"/>
      <c r="K85" s="88" t="str">
        <f t="shared" si="15"/>
        <v/>
      </c>
      <c r="L85" s="89"/>
      <c r="M85" s="6" t="str">
        <f>IF(J85="","",(K85/J85)/LOOKUP(RIGHT($D$2,3),定数!$A$6:$A$13,定数!$B$6:$B$13))</f>
        <v/>
      </c>
      <c r="N85" s="40"/>
      <c r="O85" s="8"/>
      <c r="P85" s="85"/>
      <c r="Q85" s="85"/>
      <c r="R85" s="86" t="str">
        <f>IF(P85="","",T85*M85*LOOKUP(RIGHT($D$2,3),定数!$A$6:$A$13,定数!$B$6:$B$13))</f>
        <v/>
      </c>
      <c r="S85" s="86"/>
      <c r="T85" s="87" t="str">
        <f t="shared" si="17"/>
        <v/>
      </c>
      <c r="U85" s="87"/>
      <c r="V85" t="str">
        <f t="shared" si="16"/>
        <v/>
      </c>
      <c r="W85" t="str">
        <f t="shared" si="16"/>
        <v/>
      </c>
      <c r="X85" s="41" t="str">
        <f t="shared" si="18"/>
        <v/>
      </c>
      <c r="Y85" s="42" t="str">
        <f t="shared" si="19"/>
        <v/>
      </c>
      <c r="Z85" t="str">
        <f t="shared" si="13"/>
        <v/>
      </c>
      <c r="AA85" t="str">
        <f t="shared" si="14"/>
        <v/>
      </c>
    </row>
    <row r="86" spans="2:27" x14ac:dyDescent="0.15">
      <c r="B86" s="40">
        <v>78</v>
      </c>
      <c r="C86" s="84" t="str">
        <f t="shared" si="12"/>
        <v/>
      </c>
      <c r="D86" s="84"/>
      <c r="E86" s="40"/>
      <c r="F86" s="8"/>
      <c r="G86" s="40"/>
      <c r="H86" s="85"/>
      <c r="I86" s="85"/>
      <c r="J86" s="40"/>
      <c r="K86" s="88" t="str">
        <f t="shared" si="15"/>
        <v/>
      </c>
      <c r="L86" s="89"/>
      <c r="M86" s="6" t="str">
        <f>IF(J86="","",(K86/J86)/LOOKUP(RIGHT($D$2,3),定数!$A$6:$A$13,定数!$B$6:$B$13))</f>
        <v/>
      </c>
      <c r="N86" s="40"/>
      <c r="O86" s="8"/>
      <c r="P86" s="85"/>
      <c r="Q86" s="85"/>
      <c r="R86" s="86" t="str">
        <f>IF(P86="","",T86*M86*LOOKUP(RIGHT($D$2,3),定数!$A$6:$A$13,定数!$B$6:$B$13))</f>
        <v/>
      </c>
      <c r="S86" s="86"/>
      <c r="T86" s="87" t="str">
        <f t="shared" si="17"/>
        <v/>
      </c>
      <c r="U86" s="87"/>
      <c r="V86" t="str">
        <f t="shared" si="16"/>
        <v/>
      </c>
      <c r="W86" t="str">
        <f t="shared" si="16"/>
        <v/>
      </c>
      <c r="X86" s="41" t="str">
        <f t="shared" si="18"/>
        <v/>
      </c>
      <c r="Y86" s="42" t="str">
        <f t="shared" si="19"/>
        <v/>
      </c>
      <c r="Z86" t="str">
        <f t="shared" si="13"/>
        <v/>
      </c>
      <c r="AA86" t="str">
        <f t="shared" si="14"/>
        <v/>
      </c>
    </row>
    <row r="87" spans="2:27" x14ac:dyDescent="0.15">
      <c r="B87" s="40">
        <v>79</v>
      </c>
      <c r="C87" s="84" t="str">
        <f t="shared" si="12"/>
        <v/>
      </c>
      <c r="D87" s="84"/>
      <c r="E87" s="40"/>
      <c r="F87" s="8"/>
      <c r="G87" s="40"/>
      <c r="H87" s="85"/>
      <c r="I87" s="85"/>
      <c r="J87" s="40"/>
      <c r="K87" s="88" t="str">
        <f t="shared" si="15"/>
        <v/>
      </c>
      <c r="L87" s="89"/>
      <c r="M87" s="6" t="str">
        <f>IF(J87="","",(K87/J87)/LOOKUP(RIGHT($D$2,3),定数!$A$6:$A$13,定数!$B$6:$B$13))</f>
        <v/>
      </c>
      <c r="N87" s="40"/>
      <c r="O87" s="8"/>
      <c r="P87" s="85"/>
      <c r="Q87" s="85"/>
      <c r="R87" s="86" t="str">
        <f>IF(P87="","",T87*M87*LOOKUP(RIGHT($D$2,3),定数!$A$6:$A$13,定数!$B$6:$B$13))</f>
        <v/>
      </c>
      <c r="S87" s="86"/>
      <c r="T87" s="87" t="str">
        <f t="shared" si="17"/>
        <v/>
      </c>
      <c r="U87" s="87"/>
      <c r="V87" t="str">
        <f t="shared" si="16"/>
        <v/>
      </c>
      <c r="W87" t="str">
        <f t="shared" si="16"/>
        <v/>
      </c>
      <c r="X87" s="41" t="str">
        <f t="shared" si="18"/>
        <v/>
      </c>
      <c r="Y87" s="42" t="str">
        <f t="shared" si="19"/>
        <v/>
      </c>
      <c r="Z87" t="str">
        <f t="shared" si="13"/>
        <v/>
      </c>
      <c r="AA87" t="str">
        <f t="shared" si="14"/>
        <v/>
      </c>
    </row>
    <row r="88" spans="2:27" x14ac:dyDescent="0.15">
      <c r="B88" s="40">
        <v>80</v>
      </c>
      <c r="C88" s="84" t="str">
        <f t="shared" si="12"/>
        <v/>
      </c>
      <c r="D88" s="84"/>
      <c r="E88" s="40"/>
      <c r="F88" s="8"/>
      <c r="G88" s="40"/>
      <c r="H88" s="85"/>
      <c r="I88" s="85"/>
      <c r="J88" s="40"/>
      <c r="K88" s="88" t="str">
        <f t="shared" si="15"/>
        <v/>
      </c>
      <c r="L88" s="89"/>
      <c r="M88" s="6" t="str">
        <f>IF(J88="","",(K88/J88)/LOOKUP(RIGHT($D$2,3),定数!$A$6:$A$13,定数!$B$6:$B$13))</f>
        <v/>
      </c>
      <c r="N88" s="40"/>
      <c r="O88" s="8"/>
      <c r="P88" s="85"/>
      <c r="Q88" s="85"/>
      <c r="R88" s="86" t="str">
        <f>IF(P88="","",T88*M88*LOOKUP(RIGHT($D$2,3),定数!$A$6:$A$13,定数!$B$6:$B$13))</f>
        <v/>
      </c>
      <c r="S88" s="86"/>
      <c r="T88" s="87" t="str">
        <f t="shared" si="17"/>
        <v/>
      </c>
      <c r="U88" s="87"/>
      <c r="V88" t="str">
        <f t="shared" si="16"/>
        <v/>
      </c>
      <c r="W88" t="str">
        <f t="shared" si="16"/>
        <v/>
      </c>
      <c r="X88" s="41" t="str">
        <f t="shared" si="18"/>
        <v/>
      </c>
      <c r="Y88" s="42" t="str">
        <f t="shared" si="19"/>
        <v/>
      </c>
      <c r="Z88" t="str">
        <f t="shared" si="13"/>
        <v/>
      </c>
      <c r="AA88" t="str">
        <f t="shared" si="14"/>
        <v/>
      </c>
    </row>
    <row r="89" spans="2:27" x14ac:dyDescent="0.15">
      <c r="B89" s="40">
        <v>81</v>
      </c>
      <c r="C89" s="84" t="str">
        <f t="shared" si="12"/>
        <v/>
      </c>
      <c r="D89" s="84"/>
      <c r="E89" s="40"/>
      <c r="F89" s="8"/>
      <c r="G89" s="40"/>
      <c r="H89" s="85"/>
      <c r="I89" s="85"/>
      <c r="J89" s="40"/>
      <c r="K89" s="88" t="str">
        <f t="shared" si="15"/>
        <v/>
      </c>
      <c r="L89" s="89"/>
      <c r="M89" s="6" t="str">
        <f>IF(J89="","",(K89/J89)/LOOKUP(RIGHT($D$2,3),定数!$A$6:$A$13,定数!$B$6:$B$13))</f>
        <v/>
      </c>
      <c r="N89" s="40"/>
      <c r="O89" s="8"/>
      <c r="P89" s="85"/>
      <c r="Q89" s="85"/>
      <c r="R89" s="86" t="str">
        <f>IF(P89="","",T89*M89*LOOKUP(RIGHT($D$2,3),定数!$A$6:$A$13,定数!$B$6:$B$13))</f>
        <v/>
      </c>
      <c r="S89" s="86"/>
      <c r="T89" s="87" t="str">
        <f t="shared" si="17"/>
        <v/>
      </c>
      <c r="U89" s="87"/>
      <c r="V89" t="str">
        <f t="shared" si="16"/>
        <v/>
      </c>
      <c r="W89" t="str">
        <f t="shared" si="16"/>
        <v/>
      </c>
      <c r="X89" s="41" t="str">
        <f t="shared" si="18"/>
        <v/>
      </c>
      <c r="Y89" s="42" t="str">
        <f t="shared" si="19"/>
        <v/>
      </c>
      <c r="Z89" t="str">
        <f t="shared" si="13"/>
        <v/>
      </c>
      <c r="AA89" t="str">
        <f t="shared" si="14"/>
        <v/>
      </c>
    </row>
    <row r="90" spans="2:27" x14ac:dyDescent="0.15">
      <c r="B90" s="40">
        <v>82</v>
      </c>
      <c r="C90" s="84" t="str">
        <f t="shared" si="12"/>
        <v/>
      </c>
      <c r="D90" s="84"/>
      <c r="E90" s="40"/>
      <c r="F90" s="8"/>
      <c r="G90" s="40"/>
      <c r="H90" s="85"/>
      <c r="I90" s="85"/>
      <c r="J90" s="40"/>
      <c r="K90" s="88" t="str">
        <f t="shared" si="15"/>
        <v/>
      </c>
      <c r="L90" s="89"/>
      <c r="M90" s="6" t="str">
        <f>IF(J90="","",(K90/J90)/LOOKUP(RIGHT($D$2,3),定数!$A$6:$A$13,定数!$B$6:$B$13))</f>
        <v/>
      </c>
      <c r="N90" s="40"/>
      <c r="O90" s="8"/>
      <c r="P90" s="85"/>
      <c r="Q90" s="85"/>
      <c r="R90" s="86" t="str">
        <f>IF(P90="","",T90*M90*LOOKUP(RIGHT($D$2,3),定数!$A$6:$A$13,定数!$B$6:$B$13))</f>
        <v/>
      </c>
      <c r="S90" s="86"/>
      <c r="T90" s="87" t="str">
        <f t="shared" si="17"/>
        <v/>
      </c>
      <c r="U90" s="87"/>
      <c r="V90" t="str">
        <f t="shared" si="16"/>
        <v/>
      </c>
      <c r="W90" t="str">
        <f t="shared" si="16"/>
        <v/>
      </c>
      <c r="X90" s="41" t="str">
        <f t="shared" si="18"/>
        <v/>
      </c>
      <c r="Y90" s="42" t="str">
        <f t="shared" si="19"/>
        <v/>
      </c>
      <c r="Z90" t="str">
        <f t="shared" si="13"/>
        <v/>
      </c>
      <c r="AA90" t="str">
        <f t="shared" si="14"/>
        <v/>
      </c>
    </row>
    <row r="91" spans="2:27" x14ac:dyDescent="0.15">
      <c r="B91" s="40">
        <v>83</v>
      </c>
      <c r="C91" s="84" t="str">
        <f t="shared" si="12"/>
        <v/>
      </c>
      <c r="D91" s="84"/>
      <c r="E91" s="40"/>
      <c r="F91" s="8"/>
      <c r="G91" s="40"/>
      <c r="H91" s="85"/>
      <c r="I91" s="85"/>
      <c r="J91" s="40"/>
      <c r="K91" s="88" t="str">
        <f t="shared" si="15"/>
        <v/>
      </c>
      <c r="L91" s="89"/>
      <c r="M91" s="6" t="str">
        <f>IF(J91="","",(K91/J91)/LOOKUP(RIGHT($D$2,3),定数!$A$6:$A$13,定数!$B$6:$B$13))</f>
        <v/>
      </c>
      <c r="N91" s="40"/>
      <c r="O91" s="8"/>
      <c r="P91" s="85"/>
      <c r="Q91" s="85"/>
      <c r="R91" s="86" t="str">
        <f>IF(P91="","",T91*M91*LOOKUP(RIGHT($D$2,3),定数!$A$6:$A$13,定数!$B$6:$B$13))</f>
        <v/>
      </c>
      <c r="S91" s="86"/>
      <c r="T91" s="87" t="str">
        <f t="shared" si="17"/>
        <v/>
      </c>
      <c r="U91" s="87"/>
      <c r="V91" t="str">
        <f t="shared" ref="V91:W106" si="20">IF(S91&lt;&gt;"",IF(S91&lt;0,1+V90,0),"")</f>
        <v/>
      </c>
      <c r="W91" t="str">
        <f t="shared" si="20"/>
        <v/>
      </c>
      <c r="X91" s="41" t="str">
        <f t="shared" si="18"/>
        <v/>
      </c>
      <c r="Y91" s="42" t="str">
        <f t="shared" si="19"/>
        <v/>
      </c>
      <c r="Z91" t="str">
        <f t="shared" si="13"/>
        <v/>
      </c>
      <c r="AA91" t="str">
        <f t="shared" si="14"/>
        <v/>
      </c>
    </row>
    <row r="92" spans="2:27" x14ac:dyDescent="0.15">
      <c r="B92" s="40">
        <v>84</v>
      </c>
      <c r="C92" s="84" t="str">
        <f t="shared" si="12"/>
        <v/>
      </c>
      <c r="D92" s="84"/>
      <c r="E92" s="40"/>
      <c r="F92" s="8"/>
      <c r="G92" s="40"/>
      <c r="H92" s="85"/>
      <c r="I92" s="85"/>
      <c r="J92" s="40"/>
      <c r="K92" s="88" t="str">
        <f t="shared" si="15"/>
        <v/>
      </c>
      <c r="L92" s="89"/>
      <c r="M92" s="6" t="str">
        <f>IF(J92="","",(K92/J92)/LOOKUP(RIGHT($D$2,3),定数!$A$6:$A$13,定数!$B$6:$B$13))</f>
        <v/>
      </c>
      <c r="N92" s="40"/>
      <c r="O92" s="8"/>
      <c r="P92" s="85"/>
      <c r="Q92" s="85"/>
      <c r="R92" s="86" t="str">
        <f>IF(P92="","",T92*M92*LOOKUP(RIGHT($D$2,3),定数!$A$6:$A$13,定数!$B$6:$B$13))</f>
        <v/>
      </c>
      <c r="S92" s="86"/>
      <c r="T92" s="87" t="str">
        <f t="shared" si="17"/>
        <v/>
      </c>
      <c r="U92" s="87"/>
      <c r="V92" t="str">
        <f t="shared" si="20"/>
        <v/>
      </c>
      <c r="W92" t="str">
        <f t="shared" si="20"/>
        <v/>
      </c>
      <c r="X92" s="41" t="str">
        <f t="shared" si="18"/>
        <v/>
      </c>
      <c r="Y92" s="42" t="str">
        <f t="shared" si="19"/>
        <v/>
      </c>
      <c r="Z92" t="str">
        <f t="shared" si="13"/>
        <v/>
      </c>
      <c r="AA92" t="str">
        <f t="shared" si="14"/>
        <v/>
      </c>
    </row>
    <row r="93" spans="2:27" x14ac:dyDescent="0.15">
      <c r="B93" s="40">
        <v>85</v>
      </c>
      <c r="C93" s="84" t="str">
        <f t="shared" si="12"/>
        <v/>
      </c>
      <c r="D93" s="84"/>
      <c r="E93" s="40"/>
      <c r="F93" s="8"/>
      <c r="G93" s="40"/>
      <c r="H93" s="85"/>
      <c r="I93" s="85"/>
      <c r="J93" s="40"/>
      <c r="K93" s="88" t="str">
        <f t="shared" si="15"/>
        <v/>
      </c>
      <c r="L93" s="89"/>
      <c r="M93" s="6" t="str">
        <f>IF(J93="","",(K93/J93)/LOOKUP(RIGHT($D$2,3),定数!$A$6:$A$13,定数!$B$6:$B$13))</f>
        <v/>
      </c>
      <c r="N93" s="40"/>
      <c r="O93" s="8"/>
      <c r="P93" s="85"/>
      <c r="Q93" s="85"/>
      <c r="R93" s="86" t="str">
        <f>IF(P93="","",T93*M93*LOOKUP(RIGHT($D$2,3),定数!$A$6:$A$13,定数!$B$6:$B$13))</f>
        <v/>
      </c>
      <c r="S93" s="86"/>
      <c r="T93" s="87" t="str">
        <f t="shared" si="17"/>
        <v/>
      </c>
      <c r="U93" s="87"/>
      <c r="V93" t="str">
        <f t="shared" si="20"/>
        <v/>
      </c>
      <c r="W93" t="str">
        <f t="shared" si="20"/>
        <v/>
      </c>
      <c r="X93" s="41" t="str">
        <f t="shared" si="18"/>
        <v/>
      </c>
      <c r="Y93" s="42" t="str">
        <f t="shared" si="19"/>
        <v/>
      </c>
      <c r="Z93" t="str">
        <f t="shared" si="13"/>
        <v/>
      </c>
      <c r="AA93" t="str">
        <f t="shared" si="14"/>
        <v/>
      </c>
    </row>
    <row r="94" spans="2:27" x14ac:dyDescent="0.15">
      <c r="B94" s="40">
        <v>86</v>
      </c>
      <c r="C94" s="84" t="str">
        <f t="shared" si="12"/>
        <v/>
      </c>
      <c r="D94" s="84"/>
      <c r="E94" s="40"/>
      <c r="F94" s="8"/>
      <c r="G94" s="40"/>
      <c r="H94" s="85"/>
      <c r="I94" s="85"/>
      <c r="J94" s="40"/>
      <c r="K94" s="88" t="str">
        <f t="shared" si="15"/>
        <v/>
      </c>
      <c r="L94" s="89"/>
      <c r="M94" s="6" t="str">
        <f>IF(J94="","",(K94/J94)/LOOKUP(RIGHT($D$2,3),定数!$A$6:$A$13,定数!$B$6:$B$13))</f>
        <v/>
      </c>
      <c r="N94" s="40"/>
      <c r="O94" s="8"/>
      <c r="P94" s="85"/>
      <c r="Q94" s="85"/>
      <c r="R94" s="86" t="str">
        <f>IF(P94="","",T94*M94*LOOKUP(RIGHT($D$2,3),定数!$A$6:$A$13,定数!$B$6:$B$13))</f>
        <v/>
      </c>
      <c r="S94" s="86"/>
      <c r="T94" s="87" t="str">
        <f t="shared" si="17"/>
        <v/>
      </c>
      <c r="U94" s="87"/>
      <c r="V94" t="str">
        <f t="shared" si="20"/>
        <v/>
      </c>
      <c r="W94" t="str">
        <f t="shared" si="20"/>
        <v/>
      </c>
      <c r="X94" s="41" t="str">
        <f t="shared" si="18"/>
        <v/>
      </c>
      <c r="Y94" s="42" t="str">
        <f t="shared" si="19"/>
        <v/>
      </c>
      <c r="Z94" t="str">
        <f t="shared" si="13"/>
        <v/>
      </c>
      <c r="AA94" t="str">
        <f t="shared" si="14"/>
        <v/>
      </c>
    </row>
    <row r="95" spans="2:27" x14ac:dyDescent="0.15">
      <c r="B95" s="40">
        <v>87</v>
      </c>
      <c r="C95" s="84" t="str">
        <f t="shared" si="12"/>
        <v/>
      </c>
      <c r="D95" s="84"/>
      <c r="E95" s="40"/>
      <c r="F95" s="8"/>
      <c r="G95" s="40"/>
      <c r="H95" s="85"/>
      <c r="I95" s="85"/>
      <c r="J95" s="40"/>
      <c r="K95" s="88" t="str">
        <f t="shared" si="15"/>
        <v/>
      </c>
      <c r="L95" s="89"/>
      <c r="M95" s="6" t="str">
        <f>IF(J95="","",(K95/J95)/LOOKUP(RIGHT($D$2,3),定数!$A$6:$A$13,定数!$B$6:$B$13))</f>
        <v/>
      </c>
      <c r="N95" s="40"/>
      <c r="O95" s="8"/>
      <c r="P95" s="85"/>
      <c r="Q95" s="85"/>
      <c r="R95" s="86" t="str">
        <f>IF(P95="","",T95*M95*LOOKUP(RIGHT($D$2,3),定数!$A$6:$A$13,定数!$B$6:$B$13))</f>
        <v/>
      </c>
      <c r="S95" s="86"/>
      <c r="T95" s="87" t="str">
        <f t="shared" si="17"/>
        <v/>
      </c>
      <c r="U95" s="87"/>
      <c r="V95" t="str">
        <f t="shared" si="20"/>
        <v/>
      </c>
      <c r="W95" t="str">
        <f t="shared" si="20"/>
        <v/>
      </c>
      <c r="X95" s="41" t="str">
        <f t="shared" si="18"/>
        <v/>
      </c>
      <c r="Y95" s="42" t="str">
        <f t="shared" si="19"/>
        <v/>
      </c>
      <c r="Z95" t="str">
        <f t="shared" si="13"/>
        <v/>
      </c>
      <c r="AA95" t="str">
        <f t="shared" si="14"/>
        <v/>
      </c>
    </row>
    <row r="96" spans="2:27" x14ac:dyDescent="0.15">
      <c r="B96" s="40">
        <v>88</v>
      </c>
      <c r="C96" s="84" t="str">
        <f t="shared" si="12"/>
        <v/>
      </c>
      <c r="D96" s="84"/>
      <c r="E96" s="40"/>
      <c r="F96" s="8"/>
      <c r="G96" s="40"/>
      <c r="H96" s="85"/>
      <c r="I96" s="85"/>
      <c r="J96" s="40"/>
      <c r="K96" s="88" t="str">
        <f t="shared" si="15"/>
        <v/>
      </c>
      <c r="L96" s="89"/>
      <c r="M96" s="6" t="str">
        <f>IF(J96="","",(K96/J96)/LOOKUP(RIGHT($D$2,3),定数!$A$6:$A$13,定数!$B$6:$B$13))</f>
        <v/>
      </c>
      <c r="N96" s="40"/>
      <c r="O96" s="8"/>
      <c r="P96" s="85"/>
      <c r="Q96" s="85"/>
      <c r="R96" s="86" t="str">
        <f>IF(P96="","",T96*M96*LOOKUP(RIGHT($D$2,3),定数!$A$6:$A$13,定数!$B$6:$B$13))</f>
        <v/>
      </c>
      <c r="S96" s="86"/>
      <c r="T96" s="87" t="str">
        <f t="shared" si="17"/>
        <v/>
      </c>
      <c r="U96" s="87"/>
      <c r="V96" t="str">
        <f t="shared" si="20"/>
        <v/>
      </c>
      <c r="W96" t="str">
        <f t="shared" si="20"/>
        <v/>
      </c>
      <c r="X96" s="41" t="str">
        <f t="shared" si="18"/>
        <v/>
      </c>
      <c r="Y96" s="42" t="str">
        <f t="shared" si="19"/>
        <v/>
      </c>
      <c r="Z96" t="str">
        <f t="shared" si="13"/>
        <v/>
      </c>
      <c r="AA96" t="str">
        <f t="shared" si="14"/>
        <v/>
      </c>
    </row>
    <row r="97" spans="2:27" x14ac:dyDescent="0.15">
      <c r="B97" s="40">
        <v>89</v>
      </c>
      <c r="C97" s="84" t="str">
        <f t="shared" si="12"/>
        <v/>
      </c>
      <c r="D97" s="84"/>
      <c r="E97" s="40"/>
      <c r="F97" s="8"/>
      <c r="G97" s="40"/>
      <c r="H97" s="85"/>
      <c r="I97" s="85"/>
      <c r="J97" s="40"/>
      <c r="K97" s="88" t="str">
        <f t="shared" si="15"/>
        <v/>
      </c>
      <c r="L97" s="89"/>
      <c r="M97" s="6" t="str">
        <f>IF(J97="","",(K97/J97)/LOOKUP(RIGHT($D$2,3),定数!$A$6:$A$13,定数!$B$6:$B$13))</f>
        <v/>
      </c>
      <c r="N97" s="40"/>
      <c r="O97" s="8"/>
      <c r="P97" s="85"/>
      <c r="Q97" s="85"/>
      <c r="R97" s="86" t="str">
        <f>IF(P97="","",T97*M97*LOOKUP(RIGHT($D$2,3),定数!$A$6:$A$13,定数!$B$6:$B$13))</f>
        <v/>
      </c>
      <c r="S97" s="86"/>
      <c r="T97" s="87" t="str">
        <f t="shared" si="17"/>
        <v/>
      </c>
      <c r="U97" s="87"/>
      <c r="V97" t="str">
        <f t="shared" si="20"/>
        <v/>
      </c>
      <c r="W97" t="str">
        <f t="shared" si="20"/>
        <v/>
      </c>
      <c r="X97" s="41" t="str">
        <f t="shared" si="18"/>
        <v/>
      </c>
      <c r="Y97" s="42" t="str">
        <f t="shared" si="19"/>
        <v/>
      </c>
      <c r="Z97" t="str">
        <f t="shared" si="13"/>
        <v/>
      </c>
      <c r="AA97" t="str">
        <f t="shared" si="14"/>
        <v/>
      </c>
    </row>
    <row r="98" spans="2:27" x14ac:dyDescent="0.15">
      <c r="B98" s="40">
        <v>90</v>
      </c>
      <c r="C98" s="84" t="str">
        <f t="shared" si="12"/>
        <v/>
      </c>
      <c r="D98" s="84"/>
      <c r="E98" s="40"/>
      <c r="F98" s="8"/>
      <c r="G98" s="40"/>
      <c r="H98" s="85"/>
      <c r="I98" s="85"/>
      <c r="J98" s="40"/>
      <c r="K98" s="88" t="str">
        <f t="shared" si="15"/>
        <v/>
      </c>
      <c r="L98" s="89"/>
      <c r="M98" s="6" t="str">
        <f>IF(J98="","",(K98/J98)/LOOKUP(RIGHT($D$2,3),定数!$A$6:$A$13,定数!$B$6:$B$13))</f>
        <v/>
      </c>
      <c r="N98" s="40"/>
      <c r="O98" s="8"/>
      <c r="P98" s="85"/>
      <c r="Q98" s="85"/>
      <c r="R98" s="86" t="str">
        <f>IF(P98="","",T98*M98*LOOKUP(RIGHT($D$2,3),定数!$A$6:$A$13,定数!$B$6:$B$13))</f>
        <v/>
      </c>
      <c r="S98" s="86"/>
      <c r="T98" s="87" t="str">
        <f t="shared" si="17"/>
        <v/>
      </c>
      <c r="U98" s="87"/>
      <c r="V98" t="str">
        <f t="shared" si="20"/>
        <v/>
      </c>
      <c r="W98" t="str">
        <f t="shared" si="20"/>
        <v/>
      </c>
      <c r="X98" s="41" t="str">
        <f t="shared" si="18"/>
        <v/>
      </c>
      <c r="Y98" s="42" t="str">
        <f t="shared" si="19"/>
        <v/>
      </c>
      <c r="Z98" t="str">
        <f t="shared" si="13"/>
        <v/>
      </c>
      <c r="AA98" t="str">
        <f t="shared" si="14"/>
        <v/>
      </c>
    </row>
    <row r="99" spans="2:27" x14ac:dyDescent="0.15">
      <c r="B99" s="40">
        <v>91</v>
      </c>
      <c r="C99" s="84" t="str">
        <f t="shared" si="12"/>
        <v/>
      </c>
      <c r="D99" s="84"/>
      <c r="E99" s="40"/>
      <c r="F99" s="8"/>
      <c r="G99" s="40"/>
      <c r="H99" s="85"/>
      <c r="I99" s="85"/>
      <c r="J99" s="40"/>
      <c r="K99" s="88" t="str">
        <f t="shared" si="15"/>
        <v/>
      </c>
      <c r="L99" s="89"/>
      <c r="M99" s="6" t="str">
        <f>IF(J99="","",(K99/J99)/LOOKUP(RIGHT($D$2,3),定数!$A$6:$A$13,定数!$B$6:$B$13))</f>
        <v/>
      </c>
      <c r="N99" s="40"/>
      <c r="O99" s="8"/>
      <c r="P99" s="85"/>
      <c r="Q99" s="85"/>
      <c r="R99" s="86" t="str">
        <f>IF(P99="","",T99*M99*LOOKUP(RIGHT($D$2,3),定数!$A$6:$A$13,定数!$B$6:$B$13))</f>
        <v/>
      </c>
      <c r="S99" s="86"/>
      <c r="T99" s="87" t="str">
        <f t="shared" si="17"/>
        <v/>
      </c>
      <c r="U99" s="87"/>
      <c r="V99" t="str">
        <f t="shared" si="20"/>
        <v/>
      </c>
      <c r="W99" t="str">
        <f t="shared" si="20"/>
        <v/>
      </c>
      <c r="X99" s="41" t="str">
        <f t="shared" si="18"/>
        <v/>
      </c>
      <c r="Y99" s="42" t="str">
        <f t="shared" si="19"/>
        <v/>
      </c>
      <c r="Z99" t="str">
        <f t="shared" si="13"/>
        <v/>
      </c>
      <c r="AA99" t="str">
        <f t="shared" si="14"/>
        <v/>
      </c>
    </row>
    <row r="100" spans="2:27" x14ac:dyDescent="0.15">
      <c r="B100" s="40">
        <v>92</v>
      </c>
      <c r="C100" s="84" t="str">
        <f t="shared" si="12"/>
        <v/>
      </c>
      <c r="D100" s="84"/>
      <c r="E100" s="40"/>
      <c r="F100" s="8"/>
      <c r="G100" s="40"/>
      <c r="H100" s="85"/>
      <c r="I100" s="85"/>
      <c r="J100" s="40"/>
      <c r="K100" s="88" t="str">
        <f t="shared" si="15"/>
        <v/>
      </c>
      <c r="L100" s="89"/>
      <c r="M100" s="6" t="str">
        <f>IF(J100="","",(K100/J100)/LOOKUP(RIGHT($D$2,3),定数!$A$6:$A$13,定数!$B$6:$B$13))</f>
        <v/>
      </c>
      <c r="N100" s="40"/>
      <c r="O100" s="8"/>
      <c r="P100" s="85"/>
      <c r="Q100" s="85"/>
      <c r="R100" s="86" t="str">
        <f>IF(P100="","",T100*M100*LOOKUP(RIGHT($D$2,3),定数!$A$6:$A$13,定数!$B$6:$B$13))</f>
        <v/>
      </c>
      <c r="S100" s="86"/>
      <c r="T100" s="87" t="str">
        <f t="shared" si="17"/>
        <v/>
      </c>
      <c r="U100" s="87"/>
      <c r="V100" t="str">
        <f t="shared" si="20"/>
        <v/>
      </c>
      <c r="W100" t="str">
        <f t="shared" si="20"/>
        <v/>
      </c>
      <c r="X100" s="41" t="str">
        <f t="shared" si="18"/>
        <v/>
      </c>
      <c r="Y100" s="42" t="str">
        <f t="shared" si="19"/>
        <v/>
      </c>
      <c r="Z100" t="str">
        <f t="shared" si="13"/>
        <v/>
      </c>
      <c r="AA100" t="str">
        <f t="shared" si="14"/>
        <v/>
      </c>
    </row>
    <row r="101" spans="2:27" x14ac:dyDescent="0.15">
      <c r="B101" s="40">
        <v>93</v>
      </c>
      <c r="C101" s="84" t="str">
        <f t="shared" si="12"/>
        <v/>
      </c>
      <c r="D101" s="84"/>
      <c r="E101" s="40"/>
      <c r="F101" s="8"/>
      <c r="G101" s="40"/>
      <c r="H101" s="85"/>
      <c r="I101" s="85"/>
      <c r="J101" s="40"/>
      <c r="K101" s="88" t="str">
        <f t="shared" si="15"/>
        <v/>
      </c>
      <c r="L101" s="89"/>
      <c r="M101" s="6" t="str">
        <f>IF(J101="","",(K101/J101)/LOOKUP(RIGHT($D$2,3),定数!$A$6:$A$13,定数!$B$6:$B$13))</f>
        <v/>
      </c>
      <c r="N101" s="40"/>
      <c r="O101" s="8"/>
      <c r="P101" s="85"/>
      <c r="Q101" s="85"/>
      <c r="R101" s="86" t="str">
        <f>IF(P101="","",T101*M101*LOOKUP(RIGHT($D$2,3),定数!$A$6:$A$13,定数!$B$6:$B$13))</f>
        <v/>
      </c>
      <c r="S101" s="86"/>
      <c r="T101" s="87" t="str">
        <f t="shared" si="17"/>
        <v/>
      </c>
      <c r="U101" s="87"/>
      <c r="V101" t="str">
        <f t="shared" si="20"/>
        <v/>
      </c>
      <c r="W101" t="str">
        <f t="shared" si="20"/>
        <v/>
      </c>
      <c r="X101" s="41" t="str">
        <f t="shared" si="18"/>
        <v/>
      </c>
      <c r="Y101" s="42" t="str">
        <f t="shared" si="19"/>
        <v/>
      </c>
      <c r="Z101" t="str">
        <f t="shared" si="13"/>
        <v/>
      </c>
      <c r="AA101" t="str">
        <f t="shared" si="14"/>
        <v/>
      </c>
    </row>
    <row r="102" spans="2:27" x14ac:dyDescent="0.15">
      <c r="B102" s="40">
        <v>94</v>
      </c>
      <c r="C102" s="84" t="str">
        <f t="shared" si="12"/>
        <v/>
      </c>
      <c r="D102" s="84"/>
      <c r="E102" s="40"/>
      <c r="F102" s="8"/>
      <c r="G102" s="40"/>
      <c r="H102" s="85"/>
      <c r="I102" s="85"/>
      <c r="J102" s="40"/>
      <c r="K102" s="88" t="str">
        <f t="shared" si="15"/>
        <v/>
      </c>
      <c r="L102" s="89"/>
      <c r="M102" s="6" t="str">
        <f>IF(J102="","",(K102/J102)/LOOKUP(RIGHT($D$2,3),定数!$A$6:$A$13,定数!$B$6:$B$13))</f>
        <v/>
      </c>
      <c r="N102" s="40"/>
      <c r="O102" s="8"/>
      <c r="P102" s="85"/>
      <c r="Q102" s="85"/>
      <c r="R102" s="86" t="str">
        <f>IF(P102="","",T102*M102*LOOKUP(RIGHT($D$2,3),定数!$A$6:$A$13,定数!$B$6:$B$13))</f>
        <v/>
      </c>
      <c r="S102" s="86"/>
      <c r="T102" s="87" t="str">
        <f t="shared" si="17"/>
        <v/>
      </c>
      <c r="U102" s="87"/>
      <c r="V102" t="str">
        <f t="shared" si="20"/>
        <v/>
      </c>
      <c r="W102" t="str">
        <f t="shared" si="20"/>
        <v/>
      </c>
      <c r="X102" s="41" t="str">
        <f t="shared" si="18"/>
        <v/>
      </c>
      <c r="Y102" s="42" t="str">
        <f t="shared" si="19"/>
        <v/>
      </c>
      <c r="Z102" t="str">
        <f t="shared" si="13"/>
        <v/>
      </c>
      <c r="AA102" t="str">
        <f t="shared" si="14"/>
        <v/>
      </c>
    </row>
    <row r="103" spans="2:27" x14ac:dyDescent="0.15">
      <c r="B103" s="40">
        <v>95</v>
      </c>
      <c r="C103" s="84" t="str">
        <f t="shared" si="12"/>
        <v/>
      </c>
      <c r="D103" s="84"/>
      <c r="E103" s="40"/>
      <c r="F103" s="8"/>
      <c r="G103" s="40"/>
      <c r="H103" s="85"/>
      <c r="I103" s="85"/>
      <c r="J103" s="40"/>
      <c r="K103" s="88" t="str">
        <f t="shared" si="15"/>
        <v/>
      </c>
      <c r="L103" s="89"/>
      <c r="M103" s="6" t="str">
        <f>IF(J103="","",(K103/J103)/LOOKUP(RIGHT($D$2,3),定数!$A$6:$A$13,定数!$B$6:$B$13))</f>
        <v/>
      </c>
      <c r="N103" s="40"/>
      <c r="O103" s="8"/>
      <c r="P103" s="85"/>
      <c r="Q103" s="85"/>
      <c r="R103" s="86" t="str">
        <f>IF(P103="","",T103*M103*LOOKUP(RIGHT($D$2,3),定数!$A$6:$A$13,定数!$B$6:$B$13))</f>
        <v/>
      </c>
      <c r="S103" s="86"/>
      <c r="T103" s="87" t="str">
        <f t="shared" si="17"/>
        <v/>
      </c>
      <c r="U103" s="87"/>
      <c r="V103" t="str">
        <f t="shared" si="20"/>
        <v/>
      </c>
      <c r="W103" t="str">
        <f t="shared" si="20"/>
        <v/>
      </c>
      <c r="X103" s="41" t="str">
        <f t="shared" si="18"/>
        <v/>
      </c>
      <c r="Y103" s="42" t="str">
        <f t="shared" si="19"/>
        <v/>
      </c>
      <c r="Z103" t="str">
        <f t="shared" si="13"/>
        <v/>
      </c>
      <c r="AA103" t="str">
        <f t="shared" si="14"/>
        <v/>
      </c>
    </row>
    <row r="104" spans="2:27" x14ac:dyDescent="0.15">
      <c r="B104" s="40">
        <v>96</v>
      </c>
      <c r="C104" s="84" t="str">
        <f t="shared" si="12"/>
        <v/>
      </c>
      <c r="D104" s="84"/>
      <c r="E104" s="40"/>
      <c r="F104" s="8"/>
      <c r="G104" s="40"/>
      <c r="H104" s="85"/>
      <c r="I104" s="85"/>
      <c r="J104" s="40"/>
      <c r="K104" s="88" t="str">
        <f t="shared" si="15"/>
        <v/>
      </c>
      <c r="L104" s="89"/>
      <c r="M104" s="6" t="str">
        <f>IF(J104="","",(K104/J104)/LOOKUP(RIGHT($D$2,3),定数!$A$6:$A$13,定数!$B$6:$B$13))</f>
        <v/>
      </c>
      <c r="N104" s="40"/>
      <c r="O104" s="8"/>
      <c r="P104" s="85"/>
      <c r="Q104" s="85"/>
      <c r="R104" s="86" t="str">
        <f>IF(P104="","",T104*M104*LOOKUP(RIGHT($D$2,3),定数!$A$6:$A$13,定数!$B$6:$B$13))</f>
        <v/>
      </c>
      <c r="S104" s="86"/>
      <c r="T104" s="87" t="str">
        <f t="shared" si="17"/>
        <v/>
      </c>
      <c r="U104" s="87"/>
      <c r="V104" t="str">
        <f t="shared" si="20"/>
        <v/>
      </c>
      <c r="W104" t="str">
        <f t="shared" si="20"/>
        <v/>
      </c>
      <c r="X104" s="41" t="str">
        <f t="shared" si="18"/>
        <v/>
      </c>
      <c r="Y104" s="42" t="str">
        <f t="shared" si="19"/>
        <v/>
      </c>
      <c r="Z104" t="str">
        <f t="shared" si="13"/>
        <v/>
      </c>
      <c r="AA104" t="str">
        <f t="shared" si="14"/>
        <v/>
      </c>
    </row>
    <row r="105" spans="2:27" x14ac:dyDescent="0.15">
      <c r="B105" s="40">
        <v>97</v>
      </c>
      <c r="C105" s="84" t="str">
        <f t="shared" si="12"/>
        <v/>
      </c>
      <c r="D105" s="84"/>
      <c r="E105" s="40"/>
      <c r="F105" s="8"/>
      <c r="G105" s="40"/>
      <c r="H105" s="85"/>
      <c r="I105" s="85"/>
      <c r="J105" s="40"/>
      <c r="K105" s="88" t="str">
        <f t="shared" si="15"/>
        <v/>
      </c>
      <c r="L105" s="89"/>
      <c r="M105" s="6" t="str">
        <f>IF(J105="","",(K105/J105)/LOOKUP(RIGHT($D$2,3),定数!$A$6:$A$13,定数!$B$6:$B$13))</f>
        <v/>
      </c>
      <c r="N105" s="40"/>
      <c r="O105" s="8"/>
      <c r="P105" s="85"/>
      <c r="Q105" s="85"/>
      <c r="R105" s="86" t="str">
        <f>IF(P105="","",T105*M105*LOOKUP(RIGHT($D$2,3),定数!$A$6:$A$13,定数!$B$6:$B$13))</f>
        <v/>
      </c>
      <c r="S105" s="86"/>
      <c r="T105" s="87" t="str">
        <f t="shared" si="17"/>
        <v/>
      </c>
      <c r="U105" s="87"/>
      <c r="V105" t="str">
        <f t="shared" si="20"/>
        <v/>
      </c>
      <c r="W105" t="str">
        <f t="shared" si="20"/>
        <v/>
      </c>
      <c r="X105" s="41" t="str">
        <f t="shared" si="18"/>
        <v/>
      </c>
      <c r="Y105" s="42" t="str">
        <f t="shared" si="19"/>
        <v/>
      </c>
      <c r="Z105" t="str">
        <f t="shared" si="13"/>
        <v/>
      </c>
      <c r="AA105" t="str">
        <f t="shared" si="14"/>
        <v/>
      </c>
    </row>
    <row r="106" spans="2:27" x14ac:dyDescent="0.15">
      <c r="B106" s="40">
        <v>98</v>
      </c>
      <c r="C106" s="84" t="str">
        <f t="shared" si="12"/>
        <v/>
      </c>
      <c r="D106" s="84"/>
      <c r="E106" s="40"/>
      <c r="F106" s="8"/>
      <c r="G106" s="40"/>
      <c r="H106" s="85"/>
      <c r="I106" s="85"/>
      <c r="J106" s="40"/>
      <c r="K106" s="88" t="str">
        <f t="shared" si="15"/>
        <v/>
      </c>
      <c r="L106" s="89"/>
      <c r="M106" s="6" t="str">
        <f>IF(J106="","",(K106/J106)/LOOKUP(RIGHT($D$2,3),定数!$A$6:$A$13,定数!$B$6:$B$13))</f>
        <v/>
      </c>
      <c r="N106" s="40"/>
      <c r="O106" s="8"/>
      <c r="P106" s="85"/>
      <c r="Q106" s="85"/>
      <c r="R106" s="86" t="str">
        <f>IF(P106="","",T106*M106*LOOKUP(RIGHT($D$2,3),定数!$A$6:$A$13,定数!$B$6:$B$13))</f>
        <v/>
      </c>
      <c r="S106" s="86"/>
      <c r="T106" s="87" t="str">
        <f t="shared" si="17"/>
        <v/>
      </c>
      <c r="U106" s="87"/>
      <c r="V106" t="str">
        <f t="shared" si="20"/>
        <v/>
      </c>
      <c r="W106" t="str">
        <f t="shared" si="20"/>
        <v/>
      </c>
      <c r="X106" s="41" t="str">
        <f t="shared" si="18"/>
        <v/>
      </c>
      <c r="Y106" s="42" t="str">
        <f t="shared" si="19"/>
        <v/>
      </c>
      <c r="Z106" t="str">
        <f t="shared" si="13"/>
        <v/>
      </c>
      <c r="AA106" t="str">
        <f t="shared" si="14"/>
        <v/>
      </c>
    </row>
    <row r="107" spans="2:27" x14ac:dyDescent="0.15">
      <c r="B107" s="40">
        <v>99</v>
      </c>
      <c r="C107" s="84" t="str">
        <f t="shared" si="12"/>
        <v/>
      </c>
      <c r="D107" s="84"/>
      <c r="E107" s="40"/>
      <c r="F107" s="8"/>
      <c r="G107" s="40"/>
      <c r="H107" s="85"/>
      <c r="I107" s="85"/>
      <c r="J107" s="40"/>
      <c r="K107" s="88" t="str">
        <f t="shared" si="15"/>
        <v/>
      </c>
      <c r="L107" s="89"/>
      <c r="M107" s="6" t="str">
        <f>IF(J107="","",(K107/J107)/LOOKUP(RIGHT($D$2,3),定数!$A$6:$A$13,定数!$B$6:$B$13))</f>
        <v/>
      </c>
      <c r="N107" s="40"/>
      <c r="O107" s="8"/>
      <c r="P107" s="85"/>
      <c r="Q107" s="85"/>
      <c r="R107" s="86" t="str">
        <f>IF(P107="","",T107*M107*LOOKUP(RIGHT($D$2,3),定数!$A$6:$A$13,定数!$B$6:$B$13))</f>
        <v/>
      </c>
      <c r="S107" s="86"/>
      <c r="T107" s="87" t="str">
        <f t="shared" si="17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8"/>
        <v/>
      </c>
      <c r="Y107" s="42" t="str">
        <f t="shared" si="19"/>
        <v/>
      </c>
      <c r="Z107" t="str">
        <f t="shared" si="13"/>
        <v/>
      </c>
      <c r="AA107" t="str">
        <f t="shared" si="14"/>
        <v/>
      </c>
    </row>
    <row r="108" spans="2:27" x14ac:dyDescent="0.15">
      <c r="B108" s="40">
        <v>100</v>
      </c>
      <c r="C108" s="84" t="str">
        <f t="shared" si="12"/>
        <v/>
      </c>
      <c r="D108" s="84"/>
      <c r="E108" s="40"/>
      <c r="F108" s="8"/>
      <c r="G108" s="40"/>
      <c r="H108" s="85"/>
      <c r="I108" s="85"/>
      <c r="J108" s="40"/>
      <c r="K108" s="88" t="str">
        <f t="shared" si="15"/>
        <v/>
      </c>
      <c r="L108" s="89"/>
      <c r="M108" s="6" t="str">
        <f>IF(J108="","",(K108/J108)/LOOKUP(RIGHT($D$2,3),定数!$A$6:$A$13,定数!$B$6:$B$13))</f>
        <v/>
      </c>
      <c r="N108" s="40"/>
      <c r="O108" s="8"/>
      <c r="P108" s="85"/>
      <c r="Q108" s="85"/>
      <c r="R108" s="86" t="str">
        <f>IF(P108="","",T108*M108*LOOKUP(RIGHT($D$2,3),定数!$A$6:$A$13,定数!$B$6:$B$13))</f>
        <v/>
      </c>
      <c r="S108" s="86"/>
      <c r="T108" s="87" t="str">
        <f t="shared" si="17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8"/>
        <v/>
      </c>
      <c r="Y108" s="42" t="str">
        <f t="shared" si="19"/>
        <v/>
      </c>
      <c r="Z108" t="str">
        <f t="shared" si="13"/>
        <v/>
      </c>
      <c r="AA108" t="str">
        <f t="shared" si="14"/>
        <v/>
      </c>
    </row>
    <row r="109" spans="2:27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A109"/>
  <sheetViews>
    <sheetView zoomScale="115" zoomScaleNormal="115" workbookViewId="0">
      <pane ySplit="8" topLeftCell="A53" activePane="bottomLeft" state="frozen"/>
      <selection pane="bottomLeft" activeCell="P59" sqref="P59:Q5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7" x14ac:dyDescent="0.15">
      <c r="B2" s="50" t="s">
        <v>5</v>
      </c>
      <c r="C2" s="50"/>
      <c r="D2" s="52" t="s">
        <v>48</v>
      </c>
      <c r="E2" s="52"/>
      <c r="F2" s="50" t="s">
        <v>6</v>
      </c>
      <c r="G2" s="50"/>
      <c r="H2" s="54" t="s">
        <v>72</v>
      </c>
      <c r="I2" s="54"/>
      <c r="J2" s="50" t="s">
        <v>7</v>
      </c>
      <c r="K2" s="50"/>
      <c r="L2" s="51">
        <v>100000</v>
      </c>
      <c r="M2" s="52"/>
      <c r="N2" s="50" t="s">
        <v>8</v>
      </c>
      <c r="O2" s="50"/>
      <c r="P2" s="53">
        <f>SUM(L2,D4)</f>
        <v>462043.65390416031</v>
      </c>
      <c r="Q2" s="54"/>
      <c r="R2" s="1"/>
      <c r="S2" s="1"/>
      <c r="T2" s="1"/>
    </row>
    <row r="3" spans="2:27" ht="57" customHeight="1" x14ac:dyDescent="0.15">
      <c r="B3" s="50" t="s">
        <v>9</v>
      </c>
      <c r="C3" s="50"/>
      <c r="D3" s="55" t="s">
        <v>38</v>
      </c>
      <c r="E3" s="55"/>
      <c r="F3" s="55"/>
      <c r="G3" s="55"/>
      <c r="H3" s="55"/>
      <c r="I3" s="55"/>
      <c r="J3" s="50" t="s">
        <v>10</v>
      </c>
      <c r="K3" s="50"/>
      <c r="L3" s="55" t="s">
        <v>63</v>
      </c>
      <c r="M3" s="56"/>
      <c r="N3" s="56"/>
      <c r="O3" s="56"/>
      <c r="P3" s="56"/>
      <c r="Q3" s="56"/>
      <c r="R3" s="1"/>
      <c r="S3" s="1"/>
    </row>
    <row r="4" spans="2:27" x14ac:dyDescent="0.15">
      <c r="B4" s="50" t="s">
        <v>11</v>
      </c>
      <c r="C4" s="50"/>
      <c r="D4" s="57">
        <f>SUM($R$9:$S$993)</f>
        <v>362043.65390416031</v>
      </c>
      <c r="E4" s="57"/>
      <c r="F4" s="50" t="s">
        <v>12</v>
      </c>
      <c r="G4" s="50"/>
      <c r="H4" s="58">
        <f>SUM($T$9:$U$108)</f>
        <v>947.60000000000389</v>
      </c>
      <c r="I4" s="54"/>
      <c r="J4" s="59" t="s">
        <v>68</v>
      </c>
      <c r="K4" s="59"/>
      <c r="L4" s="53" t="e">
        <f>Z8/AA8</f>
        <v>#DIV/0!</v>
      </c>
      <c r="M4" s="53"/>
      <c r="N4" s="59" t="s">
        <v>60</v>
      </c>
      <c r="O4" s="59"/>
      <c r="P4" s="60">
        <f>MAX(Y:Y)</f>
        <v>0.15857142857143014</v>
      </c>
      <c r="Q4" s="60"/>
      <c r="R4" s="1"/>
      <c r="S4" s="1"/>
      <c r="T4" s="1"/>
    </row>
    <row r="5" spans="2:27" x14ac:dyDescent="0.15">
      <c r="B5" s="36" t="s">
        <v>15</v>
      </c>
      <c r="C5" s="2">
        <f>COUNTIF($R$9:$R$990,"&gt;0")</f>
        <v>39</v>
      </c>
      <c r="D5" s="37" t="s">
        <v>16</v>
      </c>
      <c r="E5" s="15">
        <f>COUNTIF($R$9:$R$990,"&lt;0")</f>
        <v>11</v>
      </c>
      <c r="F5" s="37" t="s">
        <v>17</v>
      </c>
      <c r="G5" s="2">
        <f>COUNTIF($R$9:$R$990,"=0")</f>
        <v>1</v>
      </c>
      <c r="H5" s="37" t="s">
        <v>18</v>
      </c>
      <c r="I5" s="3">
        <f>C5/SUM(C5,E5,G5)</f>
        <v>0.76470588235294112</v>
      </c>
      <c r="J5" s="61" t="s">
        <v>19</v>
      </c>
      <c r="K5" s="50"/>
      <c r="L5" s="62">
        <f>MAX(V9:V993)</f>
        <v>8</v>
      </c>
      <c r="M5" s="63"/>
      <c r="N5" s="17" t="s">
        <v>20</v>
      </c>
      <c r="O5" s="9"/>
      <c r="P5" s="62" t="e">
        <f>MAX(W9:W993)</f>
        <v>#VALUE!</v>
      </c>
      <c r="Q5" s="63"/>
      <c r="R5" s="1"/>
      <c r="S5" s="1"/>
      <c r="T5" s="1"/>
    </row>
    <row r="6" spans="2:27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7" x14ac:dyDescent="0.15">
      <c r="B7" s="64" t="s">
        <v>21</v>
      </c>
      <c r="C7" s="66" t="s">
        <v>22</v>
      </c>
      <c r="D7" s="67"/>
      <c r="E7" s="70" t="s">
        <v>23</v>
      </c>
      <c r="F7" s="71"/>
      <c r="G7" s="71"/>
      <c r="H7" s="71"/>
      <c r="I7" s="72"/>
      <c r="J7" s="73" t="s">
        <v>70</v>
      </c>
      <c r="K7" s="74"/>
      <c r="L7" s="75"/>
      <c r="M7" s="76" t="s">
        <v>25</v>
      </c>
      <c r="N7" s="77" t="s">
        <v>26</v>
      </c>
      <c r="O7" s="78"/>
      <c r="P7" s="78"/>
      <c r="Q7" s="79"/>
      <c r="R7" s="80" t="s">
        <v>27</v>
      </c>
      <c r="S7" s="80"/>
      <c r="T7" s="80"/>
      <c r="U7" s="80"/>
    </row>
    <row r="8" spans="2:27" x14ac:dyDescent="0.15">
      <c r="B8" s="65"/>
      <c r="C8" s="68"/>
      <c r="D8" s="69"/>
      <c r="E8" s="18" t="s">
        <v>28</v>
      </c>
      <c r="F8" s="18" t="s">
        <v>29</v>
      </c>
      <c r="G8" s="18" t="s">
        <v>30</v>
      </c>
      <c r="H8" s="81" t="s">
        <v>31</v>
      </c>
      <c r="I8" s="72"/>
      <c r="J8" s="4" t="s">
        <v>32</v>
      </c>
      <c r="K8" s="82" t="s">
        <v>33</v>
      </c>
      <c r="L8" s="75"/>
      <c r="M8" s="76"/>
      <c r="N8" s="5" t="s">
        <v>28</v>
      </c>
      <c r="O8" s="5" t="s">
        <v>29</v>
      </c>
      <c r="P8" s="83" t="s">
        <v>31</v>
      </c>
      <c r="Q8" s="79"/>
      <c r="R8" s="80" t="s">
        <v>34</v>
      </c>
      <c r="S8" s="80"/>
      <c r="T8" s="80" t="s">
        <v>32</v>
      </c>
      <c r="U8" s="80"/>
      <c r="Y8" t="s">
        <v>59</v>
      </c>
    </row>
    <row r="9" spans="2:27" x14ac:dyDescent="0.15">
      <c r="B9" s="35">
        <v>1</v>
      </c>
      <c r="C9" s="84">
        <f>L2</f>
        <v>100000</v>
      </c>
      <c r="D9" s="84"/>
      <c r="E9" s="35">
        <v>2019</v>
      </c>
      <c r="F9" s="8">
        <v>43783</v>
      </c>
      <c r="G9" s="35" t="s">
        <v>3</v>
      </c>
      <c r="H9" s="85">
        <v>1.0999000000000001</v>
      </c>
      <c r="I9" s="85"/>
      <c r="J9" s="46">
        <v>6</v>
      </c>
      <c r="K9" s="84">
        <f>IF(J9="","",C9*0.02)</f>
        <v>2000</v>
      </c>
      <c r="L9" s="84"/>
      <c r="M9" s="6">
        <f>IF(J9="","",(K9/J9)/LOOKUP(RIGHT($D$2,3),定数!$A$6:$A$13,定数!$B$6:$B$13))</f>
        <v>2.7777777777777777</v>
      </c>
      <c r="N9" s="35">
        <v>2019</v>
      </c>
      <c r="O9" s="8">
        <v>43783</v>
      </c>
      <c r="P9" s="85">
        <v>1.0992999999999999</v>
      </c>
      <c r="Q9" s="85"/>
      <c r="R9" s="86">
        <f>IF(P9="","",T9*M9*LOOKUP(RIGHT($D$2,3),定数!$A$6:$A$13,定数!$B$6:$B$13))</f>
        <v>2000.0000000005198</v>
      </c>
      <c r="S9" s="86"/>
      <c r="T9" s="87">
        <f>IF(P9="","",IF(G9="買",(P9-H9),(H9-P9))*IF(RIGHT($D$2,3)="JPY",100,10000))</f>
        <v>6.0000000000015596</v>
      </c>
      <c r="U9" s="87"/>
      <c r="V9" s="1">
        <f>IF(T9&lt;&gt;"",IF(T9&gt;0,1+V8,0),"")</f>
        <v>1</v>
      </c>
      <c r="W9">
        <f>IF(T9&lt;&gt;"",IF(T9&lt;0,1+W8,0),"")</f>
        <v>0</v>
      </c>
      <c r="Z9">
        <f>IF(R9&gt;0,R9,"")</f>
        <v>2000.0000000005198</v>
      </c>
      <c r="AA9" t="str">
        <f>IF(R9&lt;0,R9,"")</f>
        <v/>
      </c>
    </row>
    <row r="10" spans="2:27" x14ac:dyDescent="0.15">
      <c r="B10" s="35">
        <v>2</v>
      </c>
      <c r="C10" s="84">
        <f t="shared" ref="C10:C73" si="0">IF(R9="","",C9+R9)</f>
        <v>102000.00000000052</v>
      </c>
      <c r="D10" s="84"/>
      <c r="E10" s="46">
        <v>2019</v>
      </c>
      <c r="F10" s="8">
        <v>43783</v>
      </c>
      <c r="G10" s="35" t="s">
        <v>3</v>
      </c>
      <c r="H10" s="85">
        <v>1.1049</v>
      </c>
      <c r="I10" s="85"/>
      <c r="J10" s="46">
        <v>12</v>
      </c>
      <c r="K10" s="84">
        <f>IF(J10="","",C10*0.02)</f>
        <v>2040.0000000000105</v>
      </c>
      <c r="L10" s="84"/>
      <c r="M10" s="6">
        <f>IF(J10="","",(K10/J10)/LOOKUP(RIGHT($D$2,3),定数!$A$6:$A$13,定数!$B$6:$B$13))</f>
        <v>1.4166666666666741</v>
      </c>
      <c r="N10" s="46">
        <v>2019</v>
      </c>
      <c r="O10" s="8">
        <v>43783</v>
      </c>
      <c r="P10" s="85">
        <v>1.1067</v>
      </c>
      <c r="Q10" s="85"/>
      <c r="R10" s="86">
        <f>IF(P10="","",T10*M10*LOOKUP(RIGHT($D$2,3),定数!$A$6:$A$13,定数!$B$6:$B$13))</f>
        <v>-3060.0000000000564</v>
      </c>
      <c r="S10" s="86"/>
      <c r="T10" s="87">
        <f>IF(P10="","",IF(G10="買",(P10-H10),(H10-P10))*IF(RIGHT($D$2,3)="JPY",100,10000))</f>
        <v>-18.000000000000238</v>
      </c>
      <c r="U10" s="87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102000.00000000052</v>
      </c>
      <c r="Z10" t="str">
        <f t="shared" ref="Z10:Z73" si="3">IF(R10&gt;0,R10,"")</f>
        <v/>
      </c>
      <c r="AA10">
        <f t="shared" ref="AA10:AA73" si="4">IF(R10&lt;0,R10,"")</f>
        <v>-3060.0000000000564</v>
      </c>
    </row>
    <row r="11" spans="2:27" x14ac:dyDescent="0.15">
      <c r="B11" s="35">
        <v>3</v>
      </c>
      <c r="C11" s="84">
        <f t="shared" ref="C11:C16" si="5">IF(R10="","",C10+R10)</f>
        <v>98940.000000000466</v>
      </c>
      <c r="D11" s="84"/>
      <c r="E11" s="46">
        <v>2019</v>
      </c>
      <c r="F11" s="8">
        <v>43795</v>
      </c>
      <c r="G11" s="35" t="s">
        <v>71</v>
      </c>
      <c r="H11" s="85">
        <v>1.1014999999999999</v>
      </c>
      <c r="I11" s="85"/>
      <c r="J11" s="35">
        <v>5</v>
      </c>
      <c r="K11" s="84">
        <f t="shared" ref="K11:K18" si="6">IF(J11="","",C11*0.02)</f>
        <v>1978.8000000000093</v>
      </c>
      <c r="L11" s="84"/>
      <c r="M11" s="6">
        <f>IF(J11="","",(K11/J11)/LOOKUP(RIGHT($D$2,3),定数!$A$6:$A$13,定数!$B$6:$B$13))</f>
        <v>3.2980000000000156</v>
      </c>
      <c r="N11" s="46">
        <v>2019</v>
      </c>
      <c r="O11" s="8">
        <v>43783</v>
      </c>
      <c r="P11" s="85">
        <v>1.101</v>
      </c>
      <c r="Q11" s="85"/>
      <c r="R11" s="86">
        <f>IF(P11="","",T11*M11*LOOKUP(RIGHT($D$2,3),定数!$A$6:$A$13,定数!$B$6:$B$13))</f>
        <v>-1978.7999999997915</v>
      </c>
      <c r="S11" s="86"/>
      <c r="T11" s="87">
        <f>IF(P11="","",IF(G11="買",(P11-H11),(H11-P11))*IF(RIGHT($D$2,3)="JPY",100,10000))</f>
        <v>-4.9999999999994493</v>
      </c>
      <c r="U11" s="87"/>
      <c r="V11" s="22">
        <f t="shared" si="1"/>
        <v>0</v>
      </c>
      <c r="W11">
        <f t="shared" si="2"/>
        <v>2</v>
      </c>
      <c r="X11" s="41">
        <f>IF(C11&lt;&gt;"",MAX(X10,C11),"")</f>
        <v>102000.00000000052</v>
      </c>
      <c r="Y11" s="42">
        <f>IF(X11&lt;&gt;"",1-(C11/X11),"")</f>
        <v>3.0000000000000471E-2</v>
      </c>
      <c r="Z11" t="str">
        <f t="shared" si="3"/>
        <v/>
      </c>
      <c r="AA11">
        <f t="shared" si="4"/>
        <v>-1978.7999999997915</v>
      </c>
    </row>
    <row r="12" spans="2:27" x14ac:dyDescent="0.15">
      <c r="B12" s="35">
        <v>4</v>
      </c>
      <c r="C12" s="84">
        <f t="shared" si="5"/>
        <v>96961.200000000681</v>
      </c>
      <c r="D12" s="84"/>
      <c r="E12" s="46">
        <v>2019</v>
      </c>
      <c r="F12" s="8">
        <v>43797</v>
      </c>
      <c r="G12" s="35" t="s">
        <v>4</v>
      </c>
      <c r="H12" s="85">
        <v>1.1008</v>
      </c>
      <c r="I12" s="85"/>
      <c r="J12" s="35">
        <v>6</v>
      </c>
      <c r="K12" s="84">
        <f t="shared" si="6"/>
        <v>1939.2240000000136</v>
      </c>
      <c r="L12" s="84"/>
      <c r="M12" s="6">
        <f>IF(J12="","",(K12/J12)/LOOKUP(RIGHT($D$2,3),定数!$A$6:$A$13,定数!$B$6:$B$13))</f>
        <v>2.6933666666666856</v>
      </c>
      <c r="N12" s="46">
        <v>2019</v>
      </c>
      <c r="O12" s="8">
        <v>43797</v>
      </c>
      <c r="P12" s="85">
        <v>1.1015999999999999</v>
      </c>
      <c r="Q12" s="85"/>
      <c r="R12" s="86">
        <f>IF(P12="","",T12*M12*LOOKUP(RIGHT($D$2,3),定数!$A$6:$A$13,定数!$B$6:$B$13))</f>
        <v>2585.6319999997331</v>
      </c>
      <c r="S12" s="86"/>
      <c r="T12" s="87">
        <f t="shared" ref="T12:T75" si="7">IF(P12="","",IF(G12="買",(P12-H12),(H12-P12))*IF(RIGHT($D$2,3)="JPY",100,10000))</f>
        <v>7.9999999999991189</v>
      </c>
      <c r="U12" s="87"/>
      <c r="V12" s="22">
        <f t="shared" si="1"/>
        <v>1</v>
      </c>
      <c r="W12">
        <f t="shared" si="2"/>
        <v>0</v>
      </c>
      <c r="X12" s="41">
        <f t="shared" ref="X12:X75" si="8">IF(C12&lt;&gt;"",MAX(X11,C12),"")</f>
        <v>102000.00000000052</v>
      </c>
      <c r="Y12" s="42">
        <f t="shared" ref="Y12:Y75" si="9">IF(X12&lt;&gt;"",1-(C12/X12),"")</f>
        <v>4.9399999999998223E-2</v>
      </c>
      <c r="Z12">
        <f t="shared" si="3"/>
        <v>2585.6319999997331</v>
      </c>
      <c r="AA12" t="str">
        <f t="shared" si="4"/>
        <v/>
      </c>
    </row>
    <row r="13" spans="2:27" x14ac:dyDescent="0.15">
      <c r="B13" s="35">
        <v>5</v>
      </c>
      <c r="C13" s="84">
        <f t="shared" si="5"/>
        <v>99546.832000000417</v>
      </c>
      <c r="D13" s="84"/>
      <c r="E13" s="46">
        <v>2019</v>
      </c>
      <c r="F13" s="8">
        <v>43809</v>
      </c>
      <c r="G13" s="35" t="s">
        <v>4</v>
      </c>
      <c r="H13" s="85">
        <v>1.1080000000000001</v>
      </c>
      <c r="I13" s="85"/>
      <c r="J13" s="35">
        <v>13</v>
      </c>
      <c r="K13" s="84">
        <f t="shared" si="6"/>
        <v>1990.9366400000083</v>
      </c>
      <c r="L13" s="84"/>
      <c r="M13" s="6">
        <f>IF(J13="","",(K13/J13)/LOOKUP(RIGHT($D$2,3),定数!$A$6:$A$13,定数!$B$6:$B$13))</f>
        <v>1.2762414358974412</v>
      </c>
      <c r="N13" s="46">
        <v>2019</v>
      </c>
      <c r="O13" s="8">
        <v>43809</v>
      </c>
      <c r="P13" s="85">
        <v>1.1067</v>
      </c>
      <c r="Q13" s="85"/>
      <c r="R13" s="86">
        <f>IF(P13="","",T13*M13*LOOKUP(RIGHT($D$2,3),定数!$A$6:$A$13,定数!$B$6:$B$13))</f>
        <v>-1990.936640000129</v>
      </c>
      <c r="S13" s="86"/>
      <c r="T13" s="87">
        <f t="shared" si="7"/>
        <v>-13.000000000000789</v>
      </c>
      <c r="U13" s="87"/>
      <c r="V13" s="22">
        <f t="shared" si="1"/>
        <v>0</v>
      </c>
      <c r="W13">
        <f t="shared" si="2"/>
        <v>1</v>
      </c>
      <c r="X13" s="41">
        <f t="shared" si="8"/>
        <v>102000.00000000052</v>
      </c>
      <c r="Y13" s="42">
        <f t="shared" si="9"/>
        <v>2.4050666666667553E-2</v>
      </c>
      <c r="Z13" t="str">
        <f t="shared" si="3"/>
        <v/>
      </c>
      <c r="AA13">
        <f t="shared" si="4"/>
        <v>-1990.936640000129</v>
      </c>
    </row>
    <row r="14" spans="2:27" x14ac:dyDescent="0.15">
      <c r="B14" s="35">
        <v>6</v>
      </c>
      <c r="C14" s="84">
        <f t="shared" si="5"/>
        <v>97555.895360000286</v>
      </c>
      <c r="D14" s="84"/>
      <c r="E14" s="46">
        <v>2019</v>
      </c>
      <c r="F14" s="8">
        <v>43817</v>
      </c>
      <c r="G14" s="35" t="s">
        <v>3</v>
      </c>
      <c r="H14" s="85">
        <v>1.1143000000000001</v>
      </c>
      <c r="I14" s="85"/>
      <c r="J14" s="35">
        <v>7</v>
      </c>
      <c r="K14" s="84">
        <f t="shared" si="6"/>
        <v>1951.1179072000057</v>
      </c>
      <c r="L14" s="84"/>
      <c r="M14" s="6">
        <f>IF(J14="","",(K14/J14)/LOOKUP(RIGHT($D$2,3),定数!$A$6:$A$13,定数!$B$6:$B$13))</f>
        <v>2.32275941333334</v>
      </c>
      <c r="N14" s="46">
        <v>2019</v>
      </c>
      <c r="O14" s="8">
        <v>43817</v>
      </c>
      <c r="P14" s="85">
        <v>1.115</v>
      </c>
      <c r="Q14" s="85"/>
      <c r="R14" s="86">
        <f>IF(P14="","",T14*M14*LOOKUP(RIGHT($D$2,3),定数!$A$6:$A$13,定数!$B$6:$B$13))</f>
        <v>-1951.1179071997908</v>
      </c>
      <c r="S14" s="86"/>
      <c r="T14" s="87">
        <f t="shared" si="7"/>
        <v>-6.9999999999992291</v>
      </c>
      <c r="U14" s="87"/>
      <c r="V14" s="22">
        <f t="shared" si="1"/>
        <v>0</v>
      </c>
      <c r="W14">
        <f t="shared" si="2"/>
        <v>2</v>
      </c>
      <c r="X14" s="41">
        <f t="shared" si="8"/>
        <v>102000.00000000052</v>
      </c>
      <c r="Y14" s="42">
        <f t="shared" si="9"/>
        <v>4.3569653333335401E-2</v>
      </c>
      <c r="Z14" t="str">
        <f t="shared" si="3"/>
        <v/>
      </c>
      <c r="AA14">
        <f t="shared" si="4"/>
        <v>-1951.1179071997908</v>
      </c>
    </row>
    <row r="15" spans="2:27" x14ac:dyDescent="0.15">
      <c r="B15" s="35">
        <v>7</v>
      </c>
      <c r="C15" s="84">
        <f t="shared" si="5"/>
        <v>95604.777452800496</v>
      </c>
      <c r="D15" s="84"/>
      <c r="E15" s="46">
        <v>2019</v>
      </c>
      <c r="F15" s="8">
        <v>43817</v>
      </c>
      <c r="G15" s="35" t="s">
        <v>3</v>
      </c>
      <c r="H15" s="85">
        <v>1.113</v>
      </c>
      <c r="I15" s="85"/>
      <c r="J15" s="35">
        <v>6</v>
      </c>
      <c r="K15" s="84">
        <f t="shared" si="6"/>
        <v>1912.09554905601</v>
      </c>
      <c r="L15" s="84"/>
      <c r="M15" s="6">
        <f>IF(J15="","",(K15/J15)/LOOKUP(RIGHT($D$2,3),定数!$A$6:$A$13,定数!$B$6:$B$13))</f>
        <v>2.6556882625777916</v>
      </c>
      <c r="N15" s="46">
        <v>2019</v>
      </c>
      <c r="O15" s="8">
        <v>43817</v>
      </c>
      <c r="P15" s="85">
        <v>1.111</v>
      </c>
      <c r="Q15" s="85"/>
      <c r="R15" s="86">
        <f>IF(P15="","",T15*M15*LOOKUP(RIGHT($D$2,3),定数!$A$6:$A$13,定数!$B$6:$B$13))</f>
        <v>6373.6518301867054</v>
      </c>
      <c r="S15" s="86"/>
      <c r="T15" s="87">
        <f t="shared" si="7"/>
        <v>20.000000000000018</v>
      </c>
      <c r="U15" s="87"/>
      <c r="V15" s="22">
        <f t="shared" si="1"/>
        <v>1</v>
      </c>
      <c r="W15">
        <f t="shared" si="2"/>
        <v>0</v>
      </c>
      <c r="X15" s="41">
        <f t="shared" si="8"/>
        <v>102000.00000000052</v>
      </c>
      <c r="Y15" s="42">
        <f t="shared" si="9"/>
        <v>6.2698260266666583E-2</v>
      </c>
      <c r="Z15">
        <f t="shared" si="3"/>
        <v>6373.6518301867054</v>
      </c>
      <c r="AA15" t="str">
        <f t="shared" si="4"/>
        <v/>
      </c>
    </row>
    <row r="16" spans="2:27" x14ac:dyDescent="0.15">
      <c r="B16" s="35">
        <v>8</v>
      </c>
      <c r="C16" s="84">
        <f t="shared" si="5"/>
        <v>101978.4292829872</v>
      </c>
      <c r="D16" s="84"/>
      <c r="E16" s="46">
        <v>2019</v>
      </c>
      <c r="F16" s="8">
        <v>43829</v>
      </c>
      <c r="G16" s="35" t="s">
        <v>4</v>
      </c>
      <c r="H16" s="85">
        <v>1.1177999999999999</v>
      </c>
      <c r="I16" s="85"/>
      <c r="J16" s="35">
        <v>9</v>
      </c>
      <c r="K16" s="84">
        <f t="shared" si="6"/>
        <v>2039.568585659744</v>
      </c>
      <c r="L16" s="84"/>
      <c r="M16" s="6">
        <f>IF(J16="","",(K16/J16)/LOOKUP(RIGHT($D$2,3),定数!$A$6:$A$13,定数!$B$6:$B$13))</f>
        <v>1.8884894311664298</v>
      </c>
      <c r="N16" s="46">
        <v>2019</v>
      </c>
      <c r="O16" s="8">
        <v>43829</v>
      </c>
      <c r="P16" s="85">
        <v>1.1197999999999999</v>
      </c>
      <c r="Q16" s="85"/>
      <c r="R16" s="86">
        <f>IF(P16="","",T16*M16*LOOKUP(RIGHT($D$2,3),定数!$A$6:$A$13,定数!$B$6:$B$13))</f>
        <v>4532.3746347994356</v>
      </c>
      <c r="S16" s="86"/>
      <c r="T16" s="87">
        <f t="shared" si="7"/>
        <v>20.000000000000018</v>
      </c>
      <c r="U16" s="87"/>
      <c r="V16" s="22">
        <f t="shared" si="1"/>
        <v>2</v>
      </c>
      <c r="W16">
        <f t="shared" si="2"/>
        <v>0</v>
      </c>
      <c r="X16" s="41">
        <f t="shared" si="8"/>
        <v>102000.00000000052</v>
      </c>
      <c r="Y16" s="42">
        <f t="shared" si="9"/>
        <v>2.1147761777773333E-4</v>
      </c>
      <c r="Z16">
        <f t="shared" si="3"/>
        <v>4532.3746347994356</v>
      </c>
      <c r="AA16" t="str">
        <f t="shared" si="4"/>
        <v/>
      </c>
    </row>
    <row r="17" spans="2:27" x14ac:dyDescent="0.15">
      <c r="B17" s="35">
        <v>9</v>
      </c>
      <c r="C17" s="84">
        <f t="shared" si="0"/>
        <v>106510.80391778663</v>
      </c>
      <c r="D17" s="84"/>
      <c r="E17" s="46">
        <v>2019</v>
      </c>
      <c r="F17" s="8">
        <v>43830</v>
      </c>
      <c r="G17" s="35" t="s">
        <v>4</v>
      </c>
      <c r="H17" s="85">
        <v>1.1217999999999999</v>
      </c>
      <c r="I17" s="85"/>
      <c r="J17" s="35">
        <v>12</v>
      </c>
      <c r="K17" s="84">
        <f t="shared" si="6"/>
        <v>2130.2160783557329</v>
      </c>
      <c r="L17" s="84"/>
      <c r="M17" s="6">
        <f>IF(J17="","",(K17/J17)/LOOKUP(RIGHT($D$2,3),定数!$A$6:$A$13,定数!$B$6:$B$13))</f>
        <v>1.4793167210803699</v>
      </c>
      <c r="N17" s="46">
        <v>2019</v>
      </c>
      <c r="O17" s="8">
        <v>43817</v>
      </c>
      <c r="P17" s="85">
        <v>1.1236999999999999</v>
      </c>
      <c r="Q17" s="85"/>
      <c r="R17" s="86">
        <f>IF(P17="","",T17*M17*LOOKUP(RIGHT($D$2,3),定数!$A$6:$A$13,定数!$B$6:$B$13))</f>
        <v>3372.8421240632665</v>
      </c>
      <c r="S17" s="86"/>
      <c r="T17" s="87">
        <f t="shared" si="7"/>
        <v>19.000000000000128</v>
      </c>
      <c r="U17" s="87"/>
      <c r="V17" s="22">
        <f t="shared" si="1"/>
        <v>3</v>
      </c>
      <c r="W17">
        <f t="shared" si="2"/>
        <v>0</v>
      </c>
      <c r="X17" s="41">
        <f t="shared" si="8"/>
        <v>106510.80391778663</v>
      </c>
      <c r="Y17" s="42">
        <f t="shared" si="9"/>
        <v>0</v>
      </c>
      <c r="Z17">
        <f t="shared" si="3"/>
        <v>3372.8421240632665</v>
      </c>
      <c r="AA17" t="str">
        <f t="shared" si="4"/>
        <v/>
      </c>
    </row>
    <row r="18" spans="2:27" x14ac:dyDescent="0.15">
      <c r="B18" s="35">
        <v>10</v>
      </c>
      <c r="C18" s="84">
        <f t="shared" si="0"/>
        <v>109883.64604184989</v>
      </c>
      <c r="D18" s="84"/>
      <c r="E18" s="46">
        <v>2020</v>
      </c>
      <c r="F18" s="8">
        <v>43837</v>
      </c>
      <c r="G18" s="35" t="s">
        <v>3</v>
      </c>
      <c r="H18" s="85">
        <v>1.1177999999999999</v>
      </c>
      <c r="I18" s="85"/>
      <c r="J18" s="35">
        <v>11</v>
      </c>
      <c r="K18" s="84">
        <f t="shared" si="6"/>
        <v>2197.6729208369979</v>
      </c>
      <c r="L18" s="84"/>
      <c r="M18" s="6">
        <f>IF(J18="","",(K18/J18)/LOOKUP(RIGHT($D$2,3),定数!$A$6:$A$13,定数!$B$6:$B$13))</f>
        <v>1.6649037279068166</v>
      </c>
      <c r="N18" s="46">
        <v>2020</v>
      </c>
      <c r="O18" s="8">
        <v>43837</v>
      </c>
      <c r="P18" s="85">
        <v>1.1158999999999999</v>
      </c>
      <c r="Q18" s="85"/>
      <c r="R18" s="86">
        <f>IF(P18="","",T18*M18*LOOKUP(RIGHT($D$2,3),定数!$A$6:$A$13,定数!$B$6:$B$13))</f>
        <v>3795.9804996275675</v>
      </c>
      <c r="S18" s="86"/>
      <c r="T18" s="87">
        <f t="shared" si="7"/>
        <v>19.000000000000128</v>
      </c>
      <c r="U18" s="87"/>
      <c r="V18" s="22">
        <f t="shared" si="1"/>
        <v>4</v>
      </c>
      <c r="W18">
        <f t="shared" si="2"/>
        <v>0</v>
      </c>
      <c r="X18" s="41">
        <f t="shared" si="8"/>
        <v>109883.64604184989</v>
      </c>
      <c r="Y18" s="42">
        <f t="shared" si="9"/>
        <v>0</v>
      </c>
      <c r="Z18">
        <f t="shared" si="3"/>
        <v>3795.9804996275675</v>
      </c>
      <c r="AA18" t="str">
        <f t="shared" si="4"/>
        <v/>
      </c>
    </row>
    <row r="19" spans="2:27" x14ac:dyDescent="0.15">
      <c r="B19" s="35">
        <v>11</v>
      </c>
      <c r="C19" s="84">
        <f t="shared" si="0"/>
        <v>113679.62654147745</v>
      </c>
      <c r="D19" s="84"/>
      <c r="E19" s="47">
        <v>2020</v>
      </c>
      <c r="F19" s="8">
        <v>43888</v>
      </c>
      <c r="G19" s="35" t="s">
        <v>4</v>
      </c>
      <c r="H19" s="85">
        <v>1.0980000000000001</v>
      </c>
      <c r="I19" s="85"/>
      <c r="J19" s="35">
        <v>18</v>
      </c>
      <c r="K19" s="88">
        <f t="shared" ref="K19:K74" si="10">IF(J19="","",C19*0.03)</f>
        <v>3410.3887962443237</v>
      </c>
      <c r="L19" s="89"/>
      <c r="M19" s="6">
        <f>IF(J19="","",(K19/J19)/LOOKUP(RIGHT($D$2,3),定数!$A$6:$A$13,定数!$B$6:$B$13))</f>
        <v>1.5788837019649646</v>
      </c>
      <c r="N19" s="47">
        <v>2020</v>
      </c>
      <c r="O19" s="8">
        <v>43888</v>
      </c>
      <c r="P19" s="85">
        <v>1.1009</v>
      </c>
      <c r="Q19" s="85"/>
      <c r="R19" s="86">
        <f>IF(P19="","",T19*M19*LOOKUP(RIGHT($D$2,3),定数!$A$6:$A$13,定数!$B$6:$B$13))</f>
        <v>5494.5152828378932</v>
      </c>
      <c r="S19" s="86"/>
      <c r="T19" s="87">
        <f t="shared" si="7"/>
        <v>28.999999999999027</v>
      </c>
      <c r="U19" s="87"/>
      <c r="V19" s="22">
        <f t="shared" si="1"/>
        <v>5</v>
      </c>
      <c r="W19">
        <f t="shared" si="2"/>
        <v>0</v>
      </c>
      <c r="X19" s="41">
        <f t="shared" si="8"/>
        <v>113679.62654147745</v>
      </c>
      <c r="Y19" s="42">
        <f t="shared" si="9"/>
        <v>0</v>
      </c>
      <c r="Z19">
        <f t="shared" si="3"/>
        <v>5494.5152828378932</v>
      </c>
      <c r="AA19" t="str">
        <f t="shared" si="4"/>
        <v/>
      </c>
    </row>
    <row r="20" spans="2:27" x14ac:dyDescent="0.15">
      <c r="B20" s="35">
        <v>12</v>
      </c>
      <c r="C20" s="84">
        <f t="shared" si="0"/>
        <v>119174.14182431535</v>
      </c>
      <c r="D20" s="84"/>
      <c r="E20" s="47">
        <v>2020</v>
      </c>
      <c r="F20" s="8">
        <v>43892</v>
      </c>
      <c r="G20" s="35" t="s">
        <v>4</v>
      </c>
      <c r="H20" s="85">
        <v>1.1086</v>
      </c>
      <c r="I20" s="85"/>
      <c r="J20" s="35">
        <v>25</v>
      </c>
      <c r="K20" s="88">
        <f t="shared" si="10"/>
        <v>3575.2242547294604</v>
      </c>
      <c r="L20" s="89"/>
      <c r="M20" s="6">
        <f>IF(J20="","",(K20/J20)/LOOKUP(RIGHT($D$2,3),定数!$A$6:$A$13,定数!$B$6:$B$13))</f>
        <v>1.1917414182431536</v>
      </c>
      <c r="N20" s="47">
        <v>2020</v>
      </c>
      <c r="O20" s="8">
        <v>43892</v>
      </c>
      <c r="P20" s="85">
        <v>1.1138999999999999</v>
      </c>
      <c r="Q20" s="85"/>
      <c r="R20" s="86">
        <f>IF(P20="","",T20*M20*LOOKUP(RIGHT($D$2,3),定数!$A$6:$A$13,定数!$B$6:$B$13))</f>
        <v>7579.4754200262578</v>
      </c>
      <c r="S20" s="86"/>
      <c r="T20" s="87">
        <f t="shared" si="7"/>
        <v>52.999999999998607</v>
      </c>
      <c r="U20" s="87"/>
      <c r="V20" s="22">
        <f t="shared" si="1"/>
        <v>6</v>
      </c>
      <c r="W20">
        <f t="shared" si="2"/>
        <v>0</v>
      </c>
      <c r="X20" s="41">
        <f t="shared" si="8"/>
        <v>119174.14182431535</v>
      </c>
      <c r="Y20" s="42">
        <f t="shared" si="9"/>
        <v>0</v>
      </c>
      <c r="Z20">
        <f t="shared" si="3"/>
        <v>7579.4754200262578</v>
      </c>
      <c r="AA20" t="str">
        <f t="shared" si="4"/>
        <v/>
      </c>
    </row>
    <row r="21" spans="2:27" x14ac:dyDescent="0.15">
      <c r="B21" s="35">
        <v>13</v>
      </c>
      <c r="C21" s="84">
        <f t="shared" si="0"/>
        <v>126753.6172443416</v>
      </c>
      <c r="D21" s="84"/>
      <c r="E21" s="47">
        <v>2020</v>
      </c>
      <c r="F21" s="8">
        <v>43895</v>
      </c>
      <c r="G21" s="35" t="s">
        <v>4</v>
      </c>
      <c r="H21" s="85">
        <v>1.1196999999999999</v>
      </c>
      <c r="I21" s="85"/>
      <c r="J21" s="35">
        <v>32</v>
      </c>
      <c r="K21" s="88">
        <f t="shared" si="10"/>
        <v>3802.6085173302477</v>
      </c>
      <c r="L21" s="89"/>
      <c r="M21" s="6">
        <f>IF(J21="","",(K21/J21)/LOOKUP(RIGHT($D$2,3),定数!$A$6:$A$13,定数!$B$6:$B$13))</f>
        <v>0.99026263472141862</v>
      </c>
      <c r="N21" s="47">
        <v>2020</v>
      </c>
      <c r="O21" s="8">
        <v>43895</v>
      </c>
      <c r="P21" s="85">
        <v>1.127</v>
      </c>
      <c r="Q21" s="85"/>
      <c r="R21" s="86">
        <f>IF(P21="","",T21*M21*LOOKUP(RIGHT($D$2,3),定数!$A$6:$A$13,定数!$B$6:$B$13))</f>
        <v>8674.7006801597272</v>
      </c>
      <c r="S21" s="86"/>
      <c r="T21" s="87">
        <f t="shared" si="7"/>
        <v>73.000000000000838</v>
      </c>
      <c r="U21" s="87"/>
      <c r="V21" s="22">
        <f t="shared" si="1"/>
        <v>7</v>
      </c>
      <c r="W21">
        <f t="shared" si="2"/>
        <v>0</v>
      </c>
      <c r="X21" s="41">
        <f t="shared" si="8"/>
        <v>126753.6172443416</v>
      </c>
      <c r="Y21" s="42">
        <f t="shared" si="9"/>
        <v>0</v>
      </c>
      <c r="Z21">
        <f t="shared" si="3"/>
        <v>8674.7006801597272</v>
      </c>
      <c r="AA21" t="str">
        <f t="shared" si="4"/>
        <v/>
      </c>
    </row>
    <row r="22" spans="2:27" x14ac:dyDescent="0.15">
      <c r="B22" s="35">
        <v>14</v>
      </c>
      <c r="C22" s="84">
        <f t="shared" si="0"/>
        <v>135428.31792450132</v>
      </c>
      <c r="D22" s="84"/>
      <c r="E22" s="47">
        <v>2020</v>
      </c>
      <c r="F22" s="8">
        <v>43902</v>
      </c>
      <c r="G22" s="35" t="s">
        <v>3</v>
      </c>
      <c r="H22" s="85">
        <v>1.1194</v>
      </c>
      <c r="I22" s="85"/>
      <c r="J22" s="35">
        <v>107</v>
      </c>
      <c r="K22" s="88">
        <f t="shared" si="10"/>
        <v>4062.8495377350391</v>
      </c>
      <c r="L22" s="89"/>
      <c r="M22" s="6">
        <f>IF(J22="","",(K22/J22)/LOOKUP(RIGHT($D$2,3),定数!$A$6:$A$13,定数!$B$6:$B$13))</f>
        <v>0.31642130356191894</v>
      </c>
      <c r="N22" s="47">
        <v>2020</v>
      </c>
      <c r="O22" s="8">
        <v>43902</v>
      </c>
      <c r="P22" s="85">
        <v>1.1096999999999999</v>
      </c>
      <c r="Q22" s="85"/>
      <c r="R22" s="86">
        <f>IF(P22="","",T22*M22*LOOKUP(RIGHT($D$2,3),定数!$A$6:$A$13,定数!$B$6:$B$13))</f>
        <v>3683.1439734607525</v>
      </c>
      <c r="S22" s="86"/>
      <c r="T22" s="87">
        <f t="shared" si="7"/>
        <v>97.000000000000426</v>
      </c>
      <c r="U22" s="87"/>
      <c r="V22" s="22">
        <f t="shared" si="1"/>
        <v>8</v>
      </c>
      <c r="W22">
        <f t="shared" si="2"/>
        <v>0</v>
      </c>
      <c r="X22" s="41">
        <f t="shared" si="8"/>
        <v>135428.31792450132</v>
      </c>
      <c r="Y22" s="42">
        <f t="shared" si="9"/>
        <v>0</v>
      </c>
      <c r="Z22">
        <f t="shared" si="3"/>
        <v>3683.1439734607525</v>
      </c>
      <c r="AA22" t="str">
        <f t="shared" si="4"/>
        <v/>
      </c>
    </row>
    <row r="23" spans="2:27" x14ac:dyDescent="0.15">
      <c r="B23" s="35">
        <v>15</v>
      </c>
      <c r="C23" s="84">
        <f t="shared" si="0"/>
        <v>139111.46189796206</v>
      </c>
      <c r="D23" s="84"/>
      <c r="E23" s="47">
        <v>2020</v>
      </c>
      <c r="F23" s="8">
        <v>43915</v>
      </c>
      <c r="G23" s="35" t="s">
        <v>4</v>
      </c>
      <c r="H23" s="85">
        <v>1.0818000000000001</v>
      </c>
      <c r="I23" s="85"/>
      <c r="J23" s="35">
        <v>28</v>
      </c>
      <c r="K23" s="88">
        <f t="shared" si="10"/>
        <v>4173.3438569388618</v>
      </c>
      <c r="L23" s="89"/>
      <c r="M23" s="6">
        <f>IF(J23="","",(K23/J23)/LOOKUP(RIGHT($D$2,3),定数!$A$6:$A$13,定数!$B$6:$B$13))</f>
        <v>1.2420666240889469</v>
      </c>
      <c r="N23" s="47">
        <v>2020</v>
      </c>
      <c r="O23" s="8">
        <v>43915</v>
      </c>
      <c r="P23" s="85">
        <v>1.079</v>
      </c>
      <c r="Q23" s="85"/>
      <c r="R23" s="86">
        <f>IF(P23="","",T23*M23*LOOKUP(RIGHT($D$2,3),定数!$A$6:$A$13,定数!$B$6:$B$13))</f>
        <v>-4173.3438569390637</v>
      </c>
      <c r="S23" s="86"/>
      <c r="T23" s="87">
        <f t="shared" si="7"/>
        <v>-28.000000000001357</v>
      </c>
      <c r="U23" s="87"/>
      <c r="V23" t="str">
        <f t="shared" ref="V23:W74" si="11">IF(S23&lt;&gt;"",IF(S23&lt;0,1+V22,0),"")</f>
        <v/>
      </c>
      <c r="W23">
        <f t="shared" si="2"/>
        <v>1</v>
      </c>
      <c r="X23" s="41">
        <f t="shared" si="8"/>
        <v>139111.46189796206</v>
      </c>
      <c r="Y23" s="42">
        <f t="shared" si="9"/>
        <v>0</v>
      </c>
      <c r="Z23" t="str">
        <f t="shared" si="3"/>
        <v/>
      </c>
      <c r="AA23">
        <f t="shared" si="4"/>
        <v>-4173.3438569390637</v>
      </c>
    </row>
    <row r="24" spans="2:27" x14ac:dyDescent="0.15">
      <c r="B24" s="35">
        <v>16</v>
      </c>
      <c r="C24" s="84">
        <f t="shared" si="0"/>
        <v>134938.118041023</v>
      </c>
      <c r="D24" s="84"/>
      <c r="E24" s="47">
        <v>2020</v>
      </c>
      <c r="F24" s="8">
        <v>43916</v>
      </c>
      <c r="G24" s="35" t="s">
        <v>4</v>
      </c>
      <c r="H24" s="85">
        <v>1.0976999999999999</v>
      </c>
      <c r="I24" s="85"/>
      <c r="J24" s="35">
        <v>52</v>
      </c>
      <c r="K24" s="88">
        <f t="shared" si="10"/>
        <v>4048.1435412306901</v>
      </c>
      <c r="L24" s="89"/>
      <c r="M24" s="6">
        <f>IF(J24="","",(K24/J24)/LOOKUP(RIGHT($D$2,3),定数!$A$6:$A$13,定数!$B$6:$B$13))</f>
        <v>0.64874095212030292</v>
      </c>
      <c r="N24" s="47">
        <v>2020</v>
      </c>
      <c r="O24" s="8">
        <v>43916</v>
      </c>
      <c r="P24" s="85">
        <v>1.1068</v>
      </c>
      <c r="Q24" s="85"/>
      <c r="R24" s="86">
        <f>IF(P24="","",T24*M24*LOOKUP(RIGHT($D$2,3),定数!$A$6:$A$13,定数!$B$6:$B$13))</f>
        <v>7084.2511971537915</v>
      </c>
      <c r="S24" s="86"/>
      <c r="T24" s="87">
        <f t="shared" si="7"/>
        <v>91.00000000000108</v>
      </c>
      <c r="U24" s="87"/>
      <c r="V24" t="str">
        <f t="shared" si="11"/>
        <v/>
      </c>
      <c r="W24">
        <f t="shared" si="2"/>
        <v>0</v>
      </c>
      <c r="X24" s="41">
        <f t="shared" si="8"/>
        <v>139111.46189796206</v>
      </c>
      <c r="Y24" s="42">
        <f t="shared" si="9"/>
        <v>3.0000000000001359E-2</v>
      </c>
      <c r="Z24">
        <f t="shared" si="3"/>
        <v>7084.2511971537915</v>
      </c>
      <c r="AA24" t="str">
        <f t="shared" si="4"/>
        <v/>
      </c>
    </row>
    <row r="25" spans="2:27" x14ac:dyDescent="0.15">
      <c r="B25" s="35">
        <v>17</v>
      </c>
      <c r="C25" s="84">
        <f t="shared" si="0"/>
        <v>142022.36923817679</v>
      </c>
      <c r="D25" s="84"/>
      <c r="E25" s="47">
        <v>2020</v>
      </c>
      <c r="F25" s="8">
        <v>43923</v>
      </c>
      <c r="G25" s="35" t="s">
        <v>3</v>
      </c>
      <c r="H25" s="85">
        <v>1.0929</v>
      </c>
      <c r="I25" s="85"/>
      <c r="J25" s="35">
        <v>24</v>
      </c>
      <c r="K25" s="88">
        <f t="shared" si="10"/>
        <v>4260.6710771453036</v>
      </c>
      <c r="L25" s="89"/>
      <c r="M25" s="6">
        <f>IF(J25="","",(K25/J25)/LOOKUP(RIGHT($D$2,3),定数!$A$6:$A$13,定数!$B$6:$B$13))</f>
        <v>1.4793996795643416</v>
      </c>
      <c r="N25" s="47">
        <v>2020</v>
      </c>
      <c r="O25" s="8">
        <v>43923</v>
      </c>
      <c r="P25" s="85">
        <v>1.0896999999999999</v>
      </c>
      <c r="Q25" s="85"/>
      <c r="R25" s="86">
        <f>IF(P25="","",T25*M25*LOOKUP(RIGHT($D$2,3),定数!$A$6:$A$13,定数!$B$6:$B$13))</f>
        <v>5680.8947695272345</v>
      </c>
      <c r="S25" s="86"/>
      <c r="T25" s="87">
        <f t="shared" si="7"/>
        <v>32.000000000000917</v>
      </c>
      <c r="U25" s="87"/>
      <c r="V25" t="str">
        <f t="shared" si="11"/>
        <v/>
      </c>
      <c r="W25">
        <f t="shared" si="2"/>
        <v>0</v>
      </c>
      <c r="X25" s="41">
        <f t="shared" si="8"/>
        <v>142022.36923817679</v>
      </c>
      <c r="Y25" s="42">
        <f t="shared" si="9"/>
        <v>0</v>
      </c>
      <c r="Z25">
        <f t="shared" si="3"/>
        <v>5680.8947695272345</v>
      </c>
      <c r="AA25" t="str">
        <f t="shared" si="4"/>
        <v/>
      </c>
    </row>
    <row r="26" spans="2:27" x14ac:dyDescent="0.15">
      <c r="B26" s="35">
        <v>18</v>
      </c>
      <c r="C26" s="84">
        <f t="shared" si="0"/>
        <v>147703.26400770401</v>
      </c>
      <c r="D26" s="84"/>
      <c r="E26" s="47">
        <v>2020</v>
      </c>
      <c r="F26" s="8">
        <v>43937</v>
      </c>
      <c r="G26" s="35" t="s">
        <v>3</v>
      </c>
      <c r="H26" s="85">
        <v>1.0876999999999999</v>
      </c>
      <c r="I26" s="85"/>
      <c r="J26" s="35">
        <v>28</v>
      </c>
      <c r="K26" s="88">
        <f t="shared" si="10"/>
        <v>4431.09792023112</v>
      </c>
      <c r="L26" s="89"/>
      <c r="M26" s="6">
        <f>IF(J26="","",(K26/J26)/LOOKUP(RIGHT($D$2,3),定数!$A$6:$A$13,定数!$B$6:$B$13))</f>
        <v>1.3187791429259286</v>
      </c>
      <c r="N26" s="47">
        <v>2020</v>
      </c>
      <c r="O26" s="8">
        <v>43937</v>
      </c>
      <c r="P26" s="85">
        <v>1.0824</v>
      </c>
      <c r="Q26" s="85"/>
      <c r="R26" s="86">
        <f>IF(P26="","",T26*M26*LOOKUP(RIGHT($D$2,3),定数!$A$6:$A$13,定数!$B$6:$B$13))</f>
        <v>8387.4353490086869</v>
      </c>
      <c r="S26" s="86"/>
      <c r="T26" s="87">
        <f t="shared" si="7"/>
        <v>52.999999999998607</v>
      </c>
      <c r="U26" s="87"/>
      <c r="V26" t="str">
        <f t="shared" si="11"/>
        <v/>
      </c>
      <c r="W26">
        <f t="shared" si="2"/>
        <v>0</v>
      </c>
      <c r="X26" s="41">
        <f t="shared" si="8"/>
        <v>147703.26400770401</v>
      </c>
      <c r="Y26" s="42">
        <f t="shared" si="9"/>
        <v>0</v>
      </c>
      <c r="Z26">
        <f t="shared" si="3"/>
        <v>8387.4353490086869</v>
      </c>
      <c r="AA26" t="str">
        <f t="shared" si="4"/>
        <v/>
      </c>
    </row>
    <row r="27" spans="2:27" x14ac:dyDescent="0.15">
      <c r="B27" s="35">
        <v>19</v>
      </c>
      <c r="C27" s="84">
        <f t="shared" si="0"/>
        <v>156090.69935671269</v>
      </c>
      <c r="D27" s="84"/>
      <c r="E27" s="47">
        <v>2020</v>
      </c>
      <c r="F27" s="8">
        <v>43942</v>
      </c>
      <c r="G27" s="35" t="s">
        <v>3</v>
      </c>
      <c r="H27" s="85">
        <v>1.0858000000000001</v>
      </c>
      <c r="I27" s="85"/>
      <c r="J27" s="35">
        <v>7</v>
      </c>
      <c r="K27" s="88">
        <f t="shared" si="10"/>
        <v>4682.7209807013805</v>
      </c>
      <c r="L27" s="89"/>
      <c r="M27" s="6">
        <f>IF(J27="","",(K27/J27)/LOOKUP(RIGHT($D$2,3),定数!$A$6:$A$13,定数!$B$6:$B$13))</f>
        <v>5.5746678341683102</v>
      </c>
      <c r="N27" s="47">
        <v>2020</v>
      </c>
      <c r="O27" s="8">
        <v>43942</v>
      </c>
      <c r="P27" s="85">
        <v>1.0846</v>
      </c>
      <c r="Q27" s="85"/>
      <c r="R27" s="86">
        <f>IF(P27="","",T27*M27*LOOKUP(RIGHT($D$2,3),定数!$A$6:$A$13,定数!$B$6:$B$13))</f>
        <v>8027.5216812029676</v>
      </c>
      <c r="S27" s="86"/>
      <c r="T27" s="87">
        <f t="shared" si="7"/>
        <v>12.000000000000899</v>
      </c>
      <c r="U27" s="87"/>
      <c r="V27" t="str">
        <f t="shared" si="11"/>
        <v/>
      </c>
      <c r="W27">
        <f t="shared" si="2"/>
        <v>0</v>
      </c>
      <c r="X27" s="41">
        <f t="shared" si="8"/>
        <v>156090.69935671269</v>
      </c>
      <c r="Y27" s="42">
        <f t="shared" si="9"/>
        <v>0</v>
      </c>
      <c r="Z27">
        <f t="shared" si="3"/>
        <v>8027.5216812029676</v>
      </c>
      <c r="AA27" t="str">
        <f t="shared" si="4"/>
        <v/>
      </c>
    </row>
    <row r="28" spans="2:27" x14ac:dyDescent="0.15">
      <c r="B28" s="35">
        <v>20</v>
      </c>
      <c r="C28" s="84">
        <f t="shared" si="0"/>
        <v>164118.22103791565</v>
      </c>
      <c r="D28" s="84"/>
      <c r="E28" s="47">
        <v>2020</v>
      </c>
      <c r="F28" s="8">
        <v>43952</v>
      </c>
      <c r="G28" s="35" t="s">
        <v>4</v>
      </c>
      <c r="H28" s="85">
        <v>1.097</v>
      </c>
      <c r="I28" s="85"/>
      <c r="J28" s="35">
        <v>23</v>
      </c>
      <c r="K28" s="88">
        <f t="shared" si="10"/>
        <v>4923.5466311374694</v>
      </c>
      <c r="L28" s="89"/>
      <c r="M28" s="6">
        <f>IF(J28="","",(K28/J28)/LOOKUP(RIGHT($D$2,3),定数!$A$6:$A$13,定数!$B$6:$B$13))</f>
        <v>1.7838937069338658</v>
      </c>
      <c r="N28" s="47">
        <v>2020</v>
      </c>
      <c r="O28" s="8">
        <v>43952</v>
      </c>
      <c r="P28" s="85">
        <v>1.0947</v>
      </c>
      <c r="Q28" s="85"/>
      <c r="R28" s="86">
        <f>IF(P28="","",T28*M28*LOOKUP(RIGHT($D$2,3),定数!$A$6:$A$13,定数!$B$6:$B$13))</f>
        <v>-4923.546631137403</v>
      </c>
      <c r="S28" s="86"/>
      <c r="T28" s="87">
        <f t="shared" si="7"/>
        <v>-22.999999999999687</v>
      </c>
      <c r="U28" s="87"/>
      <c r="V28" t="str">
        <f t="shared" si="11"/>
        <v/>
      </c>
      <c r="W28">
        <f t="shared" si="2"/>
        <v>1</v>
      </c>
      <c r="X28" s="41">
        <f t="shared" si="8"/>
        <v>164118.22103791565</v>
      </c>
      <c r="Y28" s="42">
        <f t="shared" si="9"/>
        <v>0</v>
      </c>
      <c r="Z28" t="str">
        <f t="shared" si="3"/>
        <v/>
      </c>
      <c r="AA28">
        <f t="shared" si="4"/>
        <v>-4923.546631137403</v>
      </c>
    </row>
    <row r="29" spans="2:27" x14ac:dyDescent="0.15">
      <c r="B29" s="35">
        <v>21</v>
      </c>
      <c r="C29" s="84">
        <f t="shared" si="0"/>
        <v>159194.67440677824</v>
      </c>
      <c r="D29" s="84"/>
      <c r="E29" s="47">
        <v>2020</v>
      </c>
      <c r="F29" s="8">
        <v>43971</v>
      </c>
      <c r="G29" s="35" t="s">
        <v>4</v>
      </c>
      <c r="H29" s="85">
        <v>1.0953999999999999</v>
      </c>
      <c r="I29" s="85"/>
      <c r="J29" s="35">
        <v>18</v>
      </c>
      <c r="K29" s="88">
        <f t="shared" si="10"/>
        <v>4775.8402322033471</v>
      </c>
      <c r="L29" s="89"/>
      <c r="M29" s="6">
        <f>IF(J29="","",(K29/J29)/LOOKUP(RIGHT($D$2,3),定数!$A$6:$A$13,定数!$B$6:$B$13))</f>
        <v>2.2110371445385866</v>
      </c>
      <c r="N29" s="47">
        <v>2020</v>
      </c>
      <c r="O29" s="8">
        <v>43971</v>
      </c>
      <c r="P29" s="85">
        <v>1.0985</v>
      </c>
      <c r="Q29" s="85"/>
      <c r="R29" s="86">
        <f>IF(P29="","",T29*M29*LOOKUP(RIGHT($D$2,3),定数!$A$6:$A$13,定数!$B$6:$B$13))</f>
        <v>8225.0581776838135</v>
      </c>
      <c r="S29" s="86"/>
      <c r="T29" s="87">
        <f t="shared" si="7"/>
        <v>31.000000000001027</v>
      </c>
      <c r="U29" s="87"/>
      <c r="V29" t="str">
        <f t="shared" si="11"/>
        <v/>
      </c>
      <c r="W29">
        <f t="shared" si="2"/>
        <v>0</v>
      </c>
      <c r="X29" s="41">
        <f t="shared" si="8"/>
        <v>164118.22103791565</v>
      </c>
      <c r="Y29" s="42">
        <f t="shared" si="9"/>
        <v>2.9999999999999583E-2</v>
      </c>
      <c r="Z29">
        <f t="shared" si="3"/>
        <v>8225.0581776838135</v>
      </c>
      <c r="AA29" t="str">
        <f t="shared" si="4"/>
        <v/>
      </c>
    </row>
    <row r="30" spans="2:27" x14ac:dyDescent="0.15">
      <c r="B30" s="35">
        <v>22</v>
      </c>
      <c r="C30" s="84">
        <f t="shared" si="0"/>
        <v>167419.73258446206</v>
      </c>
      <c r="D30" s="84"/>
      <c r="E30" s="47">
        <v>2020</v>
      </c>
      <c r="F30" s="8">
        <v>43972</v>
      </c>
      <c r="G30" s="35" t="s">
        <v>3</v>
      </c>
      <c r="H30" s="85">
        <v>1.0952</v>
      </c>
      <c r="I30" s="85"/>
      <c r="J30" s="35">
        <v>16</v>
      </c>
      <c r="K30" s="88">
        <f t="shared" si="10"/>
        <v>5022.5919775338616</v>
      </c>
      <c r="L30" s="89"/>
      <c r="M30" s="6">
        <f>IF(J30="","",(K30/J30)/LOOKUP(RIGHT($D$2,3),定数!$A$6:$A$13,定数!$B$6:$B$13))</f>
        <v>2.6159333216322196</v>
      </c>
      <c r="N30" s="47">
        <v>2020</v>
      </c>
      <c r="O30" s="8">
        <v>43972</v>
      </c>
      <c r="P30" s="85">
        <v>1.0928</v>
      </c>
      <c r="Q30" s="85"/>
      <c r="R30" s="86">
        <f>IF(P30="","",T30*M30*LOOKUP(RIGHT($D$2,3),定数!$A$6:$A$13,定数!$B$6:$B$13))</f>
        <v>7533.8879663006592</v>
      </c>
      <c r="S30" s="86"/>
      <c r="T30" s="87">
        <f t="shared" si="7"/>
        <v>23.999999999999577</v>
      </c>
      <c r="U30" s="87"/>
      <c r="V30" t="str">
        <f t="shared" si="11"/>
        <v/>
      </c>
      <c r="W30">
        <f t="shared" si="2"/>
        <v>0</v>
      </c>
      <c r="X30" s="41">
        <f t="shared" si="8"/>
        <v>167419.73258446206</v>
      </c>
      <c r="Y30" s="42">
        <f t="shared" si="9"/>
        <v>0</v>
      </c>
      <c r="Z30">
        <f t="shared" si="3"/>
        <v>7533.8879663006592</v>
      </c>
      <c r="AA30" t="str">
        <f t="shared" si="4"/>
        <v/>
      </c>
    </row>
    <row r="31" spans="2:27" x14ac:dyDescent="0.15">
      <c r="B31" s="35">
        <v>23</v>
      </c>
      <c r="C31" s="84">
        <f t="shared" si="0"/>
        <v>174953.62055076272</v>
      </c>
      <c r="D31" s="84"/>
      <c r="E31" s="47">
        <v>2020</v>
      </c>
      <c r="F31" s="8">
        <v>43977</v>
      </c>
      <c r="G31" s="35" t="s">
        <v>4</v>
      </c>
      <c r="H31" s="85">
        <v>1.091</v>
      </c>
      <c r="I31" s="85"/>
      <c r="J31" s="35">
        <v>15</v>
      </c>
      <c r="K31" s="88">
        <f t="shared" si="10"/>
        <v>5248.6086165228817</v>
      </c>
      <c r="L31" s="89"/>
      <c r="M31" s="6">
        <f>IF(J31="","",(K31/J31)/LOOKUP(RIGHT($D$2,3),定数!$A$6:$A$13,定数!$B$6:$B$13))</f>
        <v>2.9158936758460454</v>
      </c>
      <c r="N31" s="47">
        <v>2020</v>
      </c>
      <c r="O31" s="8">
        <v>43977</v>
      </c>
      <c r="P31" s="85">
        <v>1.0941000000000001</v>
      </c>
      <c r="Q31" s="85"/>
      <c r="R31" s="86">
        <f>IF(P31="","",T31*M31*LOOKUP(RIGHT($D$2,3),定数!$A$6:$A$13,定数!$B$6:$B$13))</f>
        <v>10847.124474147648</v>
      </c>
      <c r="S31" s="86"/>
      <c r="T31" s="87">
        <f t="shared" si="7"/>
        <v>31.000000000001027</v>
      </c>
      <c r="U31" s="87"/>
      <c r="V31" t="str">
        <f t="shared" si="11"/>
        <v/>
      </c>
      <c r="W31">
        <f t="shared" si="2"/>
        <v>0</v>
      </c>
      <c r="X31" s="41">
        <f t="shared" si="8"/>
        <v>174953.62055076272</v>
      </c>
      <c r="Y31" s="42">
        <f t="shared" si="9"/>
        <v>0</v>
      </c>
      <c r="Z31">
        <f t="shared" si="3"/>
        <v>10847.124474147648</v>
      </c>
      <c r="AA31" t="str">
        <f t="shared" si="4"/>
        <v/>
      </c>
    </row>
    <row r="32" spans="2:27" x14ac:dyDescent="0.15">
      <c r="B32" s="35">
        <v>24</v>
      </c>
      <c r="C32" s="84">
        <f t="shared" si="0"/>
        <v>185800.74502491037</v>
      </c>
      <c r="D32" s="84"/>
      <c r="E32" s="47">
        <v>2020</v>
      </c>
      <c r="F32" s="8">
        <v>43980</v>
      </c>
      <c r="G32" s="35" t="s">
        <v>4</v>
      </c>
      <c r="H32" s="85">
        <v>1.1081000000000001</v>
      </c>
      <c r="I32" s="85"/>
      <c r="J32" s="35">
        <v>16</v>
      </c>
      <c r="K32" s="88">
        <f t="shared" si="10"/>
        <v>5574.0223507473111</v>
      </c>
      <c r="L32" s="89"/>
      <c r="M32" s="6">
        <f>IF(J32="","",(K32/J32)/LOOKUP(RIGHT($D$2,3),定数!$A$6:$A$13,定数!$B$6:$B$13))</f>
        <v>2.9031366410142243</v>
      </c>
      <c r="N32" s="47">
        <v>2020</v>
      </c>
      <c r="O32" s="8">
        <v>43980</v>
      </c>
      <c r="P32" s="85">
        <v>1.1105</v>
      </c>
      <c r="Q32" s="85"/>
      <c r="R32" s="86">
        <f>IF(P32="","",T32*M32*LOOKUP(RIGHT($D$2,3),定数!$A$6:$A$13,定数!$B$6:$B$13))</f>
        <v>8361.0335261208184</v>
      </c>
      <c r="S32" s="86"/>
      <c r="T32" s="87">
        <f t="shared" si="7"/>
        <v>23.999999999999577</v>
      </c>
      <c r="U32" s="87"/>
      <c r="V32" t="str">
        <f t="shared" si="11"/>
        <v/>
      </c>
      <c r="W32">
        <f t="shared" si="2"/>
        <v>0</v>
      </c>
      <c r="X32" s="41">
        <f t="shared" si="8"/>
        <v>185800.74502491037</v>
      </c>
      <c r="Y32" s="42">
        <f t="shared" si="9"/>
        <v>0</v>
      </c>
      <c r="Z32">
        <f t="shared" si="3"/>
        <v>8361.0335261208184</v>
      </c>
      <c r="AA32" t="str">
        <f t="shared" si="4"/>
        <v/>
      </c>
    </row>
    <row r="33" spans="2:27" x14ac:dyDescent="0.15">
      <c r="B33" s="35">
        <v>25</v>
      </c>
      <c r="C33" s="84">
        <f t="shared" si="0"/>
        <v>194161.7785510312</v>
      </c>
      <c r="D33" s="84"/>
      <c r="E33" s="47">
        <v>2020</v>
      </c>
      <c r="F33" s="8">
        <v>43983</v>
      </c>
      <c r="G33" s="35" t="s">
        <v>4</v>
      </c>
      <c r="H33" s="85">
        <v>1.1113999999999999</v>
      </c>
      <c r="I33" s="85"/>
      <c r="J33" s="35">
        <v>14</v>
      </c>
      <c r="K33" s="88">
        <f t="shared" si="10"/>
        <v>5824.8533565309353</v>
      </c>
      <c r="L33" s="89"/>
      <c r="M33" s="6">
        <f>IF(J33="","",(K33/J33)/LOOKUP(RIGHT($D$2,3),定数!$A$6:$A$13,定数!$B$6:$B$13))</f>
        <v>3.4671746169827</v>
      </c>
      <c r="N33" s="47">
        <v>2020</v>
      </c>
      <c r="O33" s="8">
        <v>43983</v>
      </c>
      <c r="P33" s="85">
        <v>1.1140000000000001</v>
      </c>
      <c r="Q33" s="85"/>
      <c r="R33" s="86">
        <f>IF(P33="","",T33*M33*LOOKUP(RIGHT($D$2,3),定数!$A$6:$A$13,定数!$B$6:$B$13))</f>
        <v>10817.58480498668</v>
      </c>
      <c r="S33" s="86"/>
      <c r="T33" s="87">
        <f t="shared" si="7"/>
        <v>26.000000000001577</v>
      </c>
      <c r="U33" s="87"/>
      <c r="V33" t="str">
        <f t="shared" si="11"/>
        <v/>
      </c>
      <c r="W33">
        <f t="shared" si="2"/>
        <v>0</v>
      </c>
      <c r="X33" s="41">
        <f t="shared" si="8"/>
        <v>194161.7785510312</v>
      </c>
      <c r="Y33" s="42">
        <f t="shared" si="9"/>
        <v>0</v>
      </c>
      <c r="Z33">
        <f t="shared" si="3"/>
        <v>10817.58480498668</v>
      </c>
      <c r="AA33" t="str">
        <f t="shared" si="4"/>
        <v/>
      </c>
    </row>
    <row r="34" spans="2:27" x14ac:dyDescent="0.15">
      <c r="B34" s="35">
        <v>26</v>
      </c>
      <c r="C34" s="84">
        <f t="shared" si="0"/>
        <v>204979.36335601789</v>
      </c>
      <c r="D34" s="84"/>
      <c r="E34" s="47">
        <v>2020</v>
      </c>
      <c r="F34" s="8">
        <v>44001</v>
      </c>
      <c r="G34" s="35" t="s">
        <v>4</v>
      </c>
      <c r="H34" s="85">
        <v>1.1217999999999999</v>
      </c>
      <c r="I34" s="85"/>
      <c r="J34" s="35">
        <v>16</v>
      </c>
      <c r="K34" s="88">
        <f t="shared" si="10"/>
        <v>6149.3809006805368</v>
      </c>
      <c r="L34" s="89"/>
      <c r="M34" s="6">
        <f>IF(J34="","",(K34/J34)/LOOKUP(RIGHT($D$2,3),定数!$A$6:$A$13,定数!$B$6:$B$13))</f>
        <v>3.2028025524377797</v>
      </c>
      <c r="N34" s="47">
        <v>2020</v>
      </c>
      <c r="O34" s="8">
        <v>44001</v>
      </c>
      <c r="P34" s="85">
        <v>1.1202000000000001</v>
      </c>
      <c r="Q34" s="85"/>
      <c r="R34" s="86">
        <f>IF(P34="","",T34*M34*LOOKUP(RIGHT($D$2,3),定数!$A$6:$A$13,定数!$B$6:$B$13))</f>
        <v>-6149.3809006798601</v>
      </c>
      <c r="S34" s="86"/>
      <c r="T34" s="87">
        <f t="shared" si="7"/>
        <v>-15.999999999998238</v>
      </c>
      <c r="U34" s="87"/>
      <c r="V34" t="str">
        <f t="shared" si="11"/>
        <v/>
      </c>
      <c r="W34">
        <f t="shared" si="2"/>
        <v>1</v>
      </c>
      <c r="X34" s="41">
        <f t="shared" si="8"/>
        <v>204979.36335601789</v>
      </c>
      <c r="Y34" s="42">
        <f t="shared" si="9"/>
        <v>0</v>
      </c>
      <c r="Z34" t="str">
        <f t="shared" si="3"/>
        <v/>
      </c>
      <c r="AA34">
        <f t="shared" si="4"/>
        <v>-6149.3809006798601</v>
      </c>
    </row>
    <row r="35" spans="2:27" x14ac:dyDescent="0.15">
      <c r="B35" s="35">
        <v>27</v>
      </c>
      <c r="C35" s="84">
        <f t="shared" si="0"/>
        <v>198829.98245533803</v>
      </c>
      <c r="D35" s="84"/>
      <c r="E35" s="47">
        <v>2020</v>
      </c>
      <c r="F35" s="8">
        <v>44004</v>
      </c>
      <c r="G35" s="35" t="s">
        <v>4</v>
      </c>
      <c r="H35" s="85">
        <v>1.1215999999999999</v>
      </c>
      <c r="I35" s="85"/>
      <c r="J35" s="35">
        <v>15</v>
      </c>
      <c r="K35" s="88">
        <f t="shared" si="10"/>
        <v>5964.8994736601408</v>
      </c>
      <c r="L35" s="89"/>
      <c r="M35" s="6">
        <f>IF(J35="","",(K35/J35)/LOOKUP(RIGHT($D$2,3),定数!$A$6:$A$13,定数!$B$6:$B$13))</f>
        <v>3.3138330409223</v>
      </c>
      <c r="N35" s="47">
        <v>2020</v>
      </c>
      <c r="O35" s="8">
        <v>44004</v>
      </c>
      <c r="P35" s="85">
        <v>1.1244000000000001</v>
      </c>
      <c r="Q35" s="85"/>
      <c r="R35" s="86">
        <f>IF(P35="","",T35*M35*LOOKUP(RIGHT($D$2,3),定数!$A$6:$A$13,定数!$B$6:$B$13))</f>
        <v>11134.479017499469</v>
      </c>
      <c r="S35" s="86"/>
      <c r="T35" s="87">
        <f t="shared" si="7"/>
        <v>28.000000000001357</v>
      </c>
      <c r="U35" s="87"/>
      <c r="V35" t="str">
        <f t="shared" si="11"/>
        <v/>
      </c>
      <c r="W35">
        <f t="shared" si="2"/>
        <v>0</v>
      </c>
      <c r="X35" s="41">
        <f t="shared" si="8"/>
        <v>204979.36335601789</v>
      </c>
      <c r="Y35" s="42">
        <f t="shared" si="9"/>
        <v>2.9999999999996696E-2</v>
      </c>
      <c r="Z35">
        <f t="shared" si="3"/>
        <v>11134.479017499469</v>
      </c>
      <c r="AA35" t="str">
        <f t="shared" si="4"/>
        <v/>
      </c>
    </row>
    <row r="36" spans="2:27" x14ac:dyDescent="0.15">
      <c r="B36" s="35">
        <v>28</v>
      </c>
      <c r="C36" s="84">
        <f t="shared" si="0"/>
        <v>209964.46147283749</v>
      </c>
      <c r="D36" s="84"/>
      <c r="E36" s="47">
        <v>2020</v>
      </c>
      <c r="F36" s="8">
        <v>44007</v>
      </c>
      <c r="G36" s="35" t="s">
        <v>3</v>
      </c>
      <c r="H36" s="85">
        <v>1.1244000000000001</v>
      </c>
      <c r="I36" s="85"/>
      <c r="J36" s="35">
        <v>9</v>
      </c>
      <c r="K36" s="88">
        <f t="shared" si="10"/>
        <v>6298.9338441851241</v>
      </c>
      <c r="L36" s="89"/>
      <c r="M36" s="6">
        <f>IF(J36="","",(K36/J36)/LOOKUP(RIGHT($D$2,3),定数!$A$6:$A$13,定数!$B$6:$B$13))</f>
        <v>5.8323461520232627</v>
      </c>
      <c r="N36" s="47">
        <v>2020</v>
      </c>
      <c r="O36" s="8">
        <v>44007</v>
      </c>
      <c r="P36" s="85">
        <v>1.1228</v>
      </c>
      <c r="Q36" s="85"/>
      <c r="R36" s="86">
        <f>IF(P36="","",T36*M36*LOOKUP(RIGHT($D$2,3),定数!$A$6:$A$13,定数!$B$6:$B$13))</f>
        <v>11198.104611884984</v>
      </c>
      <c r="S36" s="86"/>
      <c r="T36" s="87">
        <f t="shared" si="7"/>
        <v>16.000000000000458</v>
      </c>
      <c r="U36" s="87"/>
      <c r="V36" t="str">
        <f t="shared" si="11"/>
        <v/>
      </c>
      <c r="W36">
        <f t="shared" si="2"/>
        <v>0</v>
      </c>
      <c r="X36" s="41">
        <f t="shared" si="8"/>
        <v>209964.46147283749</v>
      </c>
      <c r="Y36" s="42">
        <f t="shared" si="9"/>
        <v>0</v>
      </c>
      <c r="Z36">
        <f t="shared" si="3"/>
        <v>11198.104611884984</v>
      </c>
      <c r="AA36" t="str">
        <f t="shared" si="4"/>
        <v/>
      </c>
    </row>
    <row r="37" spans="2:27" x14ac:dyDescent="0.15">
      <c r="B37" s="35">
        <v>29</v>
      </c>
      <c r="C37" s="84">
        <f t="shared" si="0"/>
        <v>221162.56608472246</v>
      </c>
      <c r="D37" s="84"/>
      <c r="E37" s="47">
        <v>2020</v>
      </c>
      <c r="F37" s="8">
        <v>44011</v>
      </c>
      <c r="G37" s="35" t="s">
        <v>4</v>
      </c>
      <c r="H37" s="85">
        <v>1.1225000000000001</v>
      </c>
      <c r="I37" s="85"/>
      <c r="J37" s="35">
        <v>10</v>
      </c>
      <c r="K37" s="88">
        <f t="shared" si="10"/>
        <v>6634.8769825416739</v>
      </c>
      <c r="L37" s="89"/>
      <c r="M37" s="6">
        <f>IF(J37="","",(K37/J37)/LOOKUP(RIGHT($D$2,3),定数!$A$6:$A$13,定数!$B$6:$B$13))</f>
        <v>5.5290641521180621</v>
      </c>
      <c r="N37" s="47">
        <v>2020</v>
      </c>
      <c r="O37" s="8">
        <v>44011</v>
      </c>
      <c r="P37" s="85">
        <v>1.1237999999999999</v>
      </c>
      <c r="Q37" s="85"/>
      <c r="R37" s="86">
        <f>IF(P37="","",T37*M37*LOOKUP(RIGHT($D$2,3),定数!$A$6:$A$13,定数!$B$6:$B$13))</f>
        <v>8625.3400773032263</v>
      </c>
      <c r="S37" s="86"/>
      <c r="T37" s="87">
        <f t="shared" si="7"/>
        <v>12.999999999998568</v>
      </c>
      <c r="U37" s="87"/>
      <c r="V37" t="str">
        <f t="shared" si="11"/>
        <v/>
      </c>
      <c r="W37">
        <f t="shared" si="2"/>
        <v>0</v>
      </c>
      <c r="X37" s="41">
        <f t="shared" si="8"/>
        <v>221162.56608472246</v>
      </c>
      <c r="Y37" s="42">
        <f t="shared" si="9"/>
        <v>0</v>
      </c>
      <c r="Z37">
        <f t="shared" si="3"/>
        <v>8625.3400773032263</v>
      </c>
      <c r="AA37" t="str">
        <f t="shared" si="4"/>
        <v/>
      </c>
    </row>
    <row r="38" spans="2:27" x14ac:dyDescent="0.15">
      <c r="B38" s="35">
        <v>30</v>
      </c>
      <c r="C38" s="84">
        <f t="shared" si="0"/>
        <v>229787.9061620257</v>
      </c>
      <c r="D38" s="84"/>
      <c r="E38" s="47">
        <v>2020</v>
      </c>
      <c r="F38" s="8">
        <v>44012</v>
      </c>
      <c r="G38" s="35" t="s">
        <v>3</v>
      </c>
      <c r="H38" s="85">
        <v>1.1234999999999999</v>
      </c>
      <c r="I38" s="85"/>
      <c r="J38" s="35">
        <v>9</v>
      </c>
      <c r="K38" s="88">
        <f t="shared" si="10"/>
        <v>6893.6371848607705</v>
      </c>
      <c r="L38" s="89"/>
      <c r="M38" s="6">
        <f>IF(J38="","",(K38/J38)/LOOKUP(RIGHT($D$2,3),定数!$A$6:$A$13,定数!$B$6:$B$13))</f>
        <v>6.3829973933896023</v>
      </c>
      <c r="N38" s="47">
        <v>2020</v>
      </c>
      <c r="O38" s="8">
        <v>44012</v>
      </c>
      <c r="P38" s="85">
        <v>1.1217999999999999</v>
      </c>
      <c r="Q38" s="85"/>
      <c r="R38" s="86">
        <f>IF(P38="","",T38*M38*LOOKUP(RIGHT($D$2,3),定数!$A$6:$A$13,定数!$B$6:$B$13))</f>
        <v>13021.314682515054</v>
      </c>
      <c r="S38" s="86"/>
      <c r="T38" s="87">
        <f t="shared" si="7"/>
        <v>17.000000000000348</v>
      </c>
      <c r="U38" s="87"/>
      <c r="V38" t="str">
        <f t="shared" si="11"/>
        <v/>
      </c>
      <c r="W38">
        <f t="shared" si="2"/>
        <v>0</v>
      </c>
      <c r="X38" s="41">
        <f t="shared" si="8"/>
        <v>229787.9061620257</v>
      </c>
      <c r="Y38" s="42">
        <f t="shared" si="9"/>
        <v>0</v>
      </c>
      <c r="Z38">
        <f t="shared" si="3"/>
        <v>13021.314682515054</v>
      </c>
      <c r="AA38" t="str">
        <f t="shared" si="4"/>
        <v/>
      </c>
    </row>
    <row r="39" spans="2:27" x14ac:dyDescent="0.15">
      <c r="B39" s="35">
        <v>31</v>
      </c>
      <c r="C39" s="84">
        <f t="shared" si="0"/>
        <v>242809.22084454075</v>
      </c>
      <c r="D39" s="84"/>
      <c r="E39" s="47">
        <v>2020</v>
      </c>
      <c r="F39" s="8">
        <v>44015</v>
      </c>
      <c r="G39" s="35" t="s">
        <v>4</v>
      </c>
      <c r="H39" s="85">
        <v>1.1245000000000001</v>
      </c>
      <c r="I39" s="85"/>
      <c r="J39" s="35">
        <v>8</v>
      </c>
      <c r="K39" s="88">
        <f t="shared" si="10"/>
        <v>7284.2766253362224</v>
      </c>
      <c r="L39" s="89"/>
      <c r="M39" s="6">
        <f>IF(J39="","",(K39/J39)/LOOKUP(RIGHT($D$2,3),定数!$A$6:$A$13,定数!$B$6:$B$13))</f>
        <v>7.5877881513918988</v>
      </c>
      <c r="N39" s="47">
        <v>2020</v>
      </c>
      <c r="O39" s="8">
        <v>44015</v>
      </c>
      <c r="P39" s="85">
        <v>1.1256999999999999</v>
      </c>
      <c r="Q39" s="85"/>
      <c r="R39" s="86">
        <f>IF(P39="","",T39*M39*LOOKUP(RIGHT($D$2,3),定数!$A$6:$A$13,定数!$B$6:$B$13))</f>
        <v>10926.41493800313</v>
      </c>
      <c r="S39" s="86"/>
      <c r="T39" s="87">
        <f t="shared" si="7"/>
        <v>11.999999999998678</v>
      </c>
      <c r="U39" s="87"/>
      <c r="V39" t="str">
        <f t="shared" si="11"/>
        <v/>
      </c>
      <c r="W39">
        <f t="shared" si="2"/>
        <v>0</v>
      </c>
      <c r="X39" s="41">
        <f t="shared" si="8"/>
        <v>242809.22084454075</v>
      </c>
      <c r="Y39" s="42">
        <f t="shared" si="9"/>
        <v>0</v>
      </c>
      <c r="Z39">
        <f t="shared" si="3"/>
        <v>10926.41493800313</v>
      </c>
      <c r="AA39" t="str">
        <f t="shared" si="4"/>
        <v/>
      </c>
    </row>
    <row r="40" spans="2:27" x14ac:dyDescent="0.15">
      <c r="B40" s="35">
        <v>32</v>
      </c>
      <c r="C40" s="84">
        <f t="shared" si="0"/>
        <v>253735.63578254386</v>
      </c>
      <c r="D40" s="84"/>
      <c r="E40" s="47">
        <v>2020</v>
      </c>
      <c r="F40" s="8">
        <v>44016</v>
      </c>
      <c r="G40" s="35" t="s">
        <v>4</v>
      </c>
      <c r="H40" s="85">
        <v>1.1294999999999999</v>
      </c>
      <c r="I40" s="85"/>
      <c r="J40" s="35">
        <v>15</v>
      </c>
      <c r="K40" s="88">
        <f t="shared" si="10"/>
        <v>7612.0690734763157</v>
      </c>
      <c r="L40" s="89"/>
      <c r="M40" s="6">
        <f>IF(J40="","",(K40/J40)/LOOKUP(RIGHT($D$2,3),定数!$A$6:$A$13,定数!$B$6:$B$13))</f>
        <v>4.2289272630423973</v>
      </c>
      <c r="N40" s="47">
        <v>2020</v>
      </c>
      <c r="O40" s="8">
        <v>44016</v>
      </c>
      <c r="P40" s="85">
        <v>1.1322000000000001</v>
      </c>
      <c r="Q40" s="85"/>
      <c r="R40" s="86">
        <f>IF(P40="","",T40*M40*LOOKUP(RIGHT($D$2,3),定数!$A$6:$A$13,定数!$B$6:$B$13))</f>
        <v>13701.724332258111</v>
      </c>
      <c r="S40" s="86"/>
      <c r="T40" s="87">
        <f t="shared" si="7"/>
        <v>27.000000000001467</v>
      </c>
      <c r="U40" s="87"/>
      <c r="V40" t="str">
        <f t="shared" si="11"/>
        <v/>
      </c>
      <c r="W40">
        <f t="shared" si="2"/>
        <v>0</v>
      </c>
      <c r="X40" s="41">
        <f t="shared" si="8"/>
        <v>253735.63578254386</v>
      </c>
      <c r="Y40" s="42">
        <f t="shared" si="9"/>
        <v>0</v>
      </c>
      <c r="Z40">
        <f t="shared" si="3"/>
        <v>13701.724332258111</v>
      </c>
      <c r="AA40" t="str">
        <f t="shared" si="4"/>
        <v/>
      </c>
    </row>
    <row r="41" spans="2:27" x14ac:dyDescent="0.15">
      <c r="B41" s="35">
        <v>33</v>
      </c>
      <c r="C41" s="84">
        <f t="shared" si="0"/>
        <v>267437.36011480197</v>
      </c>
      <c r="D41" s="84"/>
      <c r="E41" s="47">
        <v>2020</v>
      </c>
      <c r="F41" s="8">
        <v>44020</v>
      </c>
      <c r="G41" s="35" t="s">
        <v>4</v>
      </c>
      <c r="H41" s="85">
        <v>1.1292</v>
      </c>
      <c r="I41" s="85"/>
      <c r="J41" s="35">
        <v>15</v>
      </c>
      <c r="K41" s="88">
        <f t="shared" si="10"/>
        <v>8023.1208034440588</v>
      </c>
      <c r="L41" s="89"/>
      <c r="M41" s="6">
        <f>IF(J41="","",(K41/J41)/LOOKUP(RIGHT($D$2,3),定数!$A$6:$A$13,定数!$B$6:$B$13))</f>
        <v>4.4572893352466991</v>
      </c>
      <c r="N41" s="47">
        <v>2020</v>
      </c>
      <c r="O41" s="8">
        <v>44020</v>
      </c>
      <c r="P41" s="85">
        <v>1.1319999999999999</v>
      </c>
      <c r="Q41" s="85"/>
      <c r="R41" s="86">
        <f>IF(P41="","",T41*M41*LOOKUP(RIGHT($D$2,3),定数!$A$6:$A$13,定数!$B$6:$B$13))</f>
        <v>14976.492166428447</v>
      </c>
      <c r="S41" s="86"/>
      <c r="T41" s="87">
        <f t="shared" si="7"/>
        <v>27.999999999999137</v>
      </c>
      <c r="U41" s="87"/>
      <c r="V41" t="str">
        <f t="shared" si="11"/>
        <v/>
      </c>
      <c r="W41">
        <f t="shared" si="2"/>
        <v>0</v>
      </c>
      <c r="X41" s="41">
        <f t="shared" si="8"/>
        <v>267437.36011480197</v>
      </c>
      <c r="Y41" s="42">
        <f t="shared" si="9"/>
        <v>0</v>
      </c>
      <c r="Z41">
        <f t="shared" si="3"/>
        <v>14976.492166428447</v>
      </c>
      <c r="AA41" t="str">
        <f t="shared" si="4"/>
        <v/>
      </c>
    </row>
    <row r="42" spans="2:27" x14ac:dyDescent="0.15">
      <c r="B42" s="35">
        <v>34</v>
      </c>
      <c r="C42" s="84">
        <f t="shared" si="0"/>
        <v>282413.85228123039</v>
      </c>
      <c r="D42" s="84"/>
      <c r="E42" s="47">
        <v>2020</v>
      </c>
      <c r="F42" s="8">
        <v>44022</v>
      </c>
      <c r="G42" s="35" t="s">
        <v>4</v>
      </c>
      <c r="H42" s="85">
        <v>1.1294</v>
      </c>
      <c r="I42" s="85"/>
      <c r="J42" s="35">
        <v>23</v>
      </c>
      <c r="K42" s="88">
        <f t="shared" si="10"/>
        <v>8472.4155684369107</v>
      </c>
      <c r="L42" s="89"/>
      <c r="M42" s="6">
        <f>IF(J42="","",(K42/J42)/LOOKUP(RIGHT($D$2,3),定数!$A$6:$A$13,定数!$B$6:$B$13))</f>
        <v>3.0697157856655477</v>
      </c>
      <c r="N42" s="47">
        <v>2020</v>
      </c>
      <c r="O42" s="8">
        <v>44025</v>
      </c>
      <c r="P42" s="85">
        <v>1.1331</v>
      </c>
      <c r="Q42" s="85"/>
      <c r="R42" s="86">
        <f>IF(P42="","",T42*M42*LOOKUP(RIGHT($D$2,3),定数!$A$6:$A$13,定数!$B$6:$B$13))</f>
        <v>13629.538088355168</v>
      </c>
      <c r="S42" s="86"/>
      <c r="T42" s="87">
        <f t="shared" si="7"/>
        <v>37.000000000000369</v>
      </c>
      <c r="U42" s="87"/>
      <c r="V42" t="str">
        <f t="shared" si="11"/>
        <v/>
      </c>
      <c r="W42">
        <f t="shared" si="2"/>
        <v>0</v>
      </c>
      <c r="X42" s="41">
        <f t="shared" si="8"/>
        <v>282413.85228123039</v>
      </c>
      <c r="Y42" s="42">
        <f t="shared" si="9"/>
        <v>0</v>
      </c>
      <c r="Z42">
        <f t="shared" si="3"/>
        <v>13629.538088355168</v>
      </c>
      <c r="AA42" t="str">
        <f t="shared" si="4"/>
        <v/>
      </c>
    </row>
    <row r="43" spans="2:27" x14ac:dyDescent="0.15">
      <c r="B43" s="35">
        <v>35</v>
      </c>
      <c r="C43" s="84">
        <f t="shared" si="0"/>
        <v>296043.39036958554</v>
      </c>
      <c r="D43" s="84"/>
      <c r="E43" s="47">
        <v>2020</v>
      </c>
      <c r="F43" s="8">
        <v>44042</v>
      </c>
      <c r="G43" s="35" t="s">
        <v>4</v>
      </c>
      <c r="H43" s="85">
        <v>1.1795</v>
      </c>
      <c r="I43" s="85"/>
      <c r="J43" s="35">
        <v>22</v>
      </c>
      <c r="K43" s="88">
        <f t="shared" si="10"/>
        <v>8881.3017110875662</v>
      </c>
      <c r="L43" s="89"/>
      <c r="M43" s="6">
        <f>IF(J43="","",(K43/J43)/LOOKUP(RIGHT($D$2,3),定数!$A$6:$A$13,定数!$B$6:$B$13))</f>
        <v>3.3641294360180174</v>
      </c>
      <c r="N43" s="47">
        <v>2020</v>
      </c>
      <c r="O43" s="8">
        <v>44042</v>
      </c>
      <c r="P43" s="85">
        <v>1.1840999999999999</v>
      </c>
      <c r="Q43" s="85"/>
      <c r="R43" s="86">
        <f>IF(P43="","",T43*M43*LOOKUP(RIGHT($D$2,3),定数!$A$6:$A$13,定数!$B$6:$B$13))</f>
        <v>18569.994486819203</v>
      </c>
      <c r="S43" s="86"/>
      <c r="T43" s="87">
        <f t="shared" si="7"/>
        <v>45.999999999999375</v>
      </c>
      <c r="U43" s="87"/>
      <c r="V43" t="str">
        <f t="shared" si="11"/>
        <v/>
      </c>
      <c r="W43">
        <f t="shared" si="2"/>
        <v>0</v>
      </c>
      <c r="X43" s="41">
        <f t="shared" si="8"/>
        <v>296043.39036958554</v>
      </c>
      <c r="Y43" s="42">
        <f t="shared" si="9"/>
        <v>0</v>
      </c>
      <c r="Z43">
        <f t="shared" si="3"/>
        <v>18569.994486819203</v>
      </c>
      <c r="AA43" t="str">
        <f t="shared" si="4"/>
        <v/>
      </c>
    </row>
    <row r="44" spans="2:27" x14ac:dyDescent="0.15">
      <c r="B44" s="35">
        <v>36</v>
      </c>
      <c r="C44" s="84">
        <f t="shared" si="0"/>
        <v>314613.38485640474</v>
      </c>
      <c r="D44" s="84"/>
      <c r="E44" s="47">
        <v>2020</v>
      </c>
      <c r="F44" s="8">
        <v>44046</v>
      </c>
      <c r="G44" s="35" t="s">
        <v>3</v>
      </c>
      <c r="H44" s="85">
        <v>1.1769000000000001</v>
      </c>
      <c r="I44" s="85"/>
      <c r="J44" s="35">
        <v>13</v>
      </c>
      <c r="K44" s="88">
        <f t="shared" si="10"/>
        <v>9438.4015456921425</v>
      </c>
      <c r="L44" s="89"/>
      <c r="M44" s="6">
        <f>IF(J44="","",(K44/J44)/LOOKUP(RIGHT($D$2,3),定数!$A$6:$A$13,定数!$B$6:$B$13))</f>
        <v>6.050257401084707</v>
      </c>
      <c r="N44" s="47">
        <v>2020</v>
      </c>
      <c r="O44" s="8">
        <v>44046</v>
      </c>
      <c r="P44" s="85">
        <v>1.1781999999999999</v>
      </c>
      <c r="Q44" s="85"/>
      <c r="R44" s="86">
        <f>IF(P44="","",T44*M44*LOOKUP(RIGHT($D$2,3),定数!$A$6:$A$13,定数!$B$6:$B$13))</f>
        <v>-9438.401545691102</v>
      </c>
      <c r="S44" s="86"/>
      <c r="T44" s="87">
        <f t="shared" si="7"/>
        <v>-12.999999999998568</v>
      </c>
      <c r="U44" s="87"/>
      <c r="V44" t="str">
        <f t="shared" si="11"/>
        <v/>
      </c>
      <c r="W44">
        <f t="shared" si="2"/>
        <v>1</v>
      </c>
      <c r="X44" s="41">
        <f t="shared" si="8"/>
        <v>314613.38485640474</v>
      </c>
      <c r="Y44" s="42">
        <f t="shared" si="9"/>
        <v>0</v>
      </c>
      <c r="Z44" t="str">
        <f t="shared" si="3"/>
        <v/>
      </c>
      <c r="AA44">
        <f t="shared" si="4"/>
        <v>-9438.401545691102</v>
      </c>
    </row>
    <row r="45" spans="2:27" x14ac:dyDescent="0.15">
      <c r="B45" s="35">
        <v>37</v>
      </c>
      <c r="C45" s="84">
        <f t="shared" si="0"/>
        <v>305174.98331071361</v>
      </c>
      <c r="D45" s="84"/>
      <c r="E45" s="47">
        <v>2020</v>
      </c>
      <c r="F45" s="8">
        <v>44060</v>
      </c>
      <c r="G45" s="35" t="s">
        <v>4</v>
      </c>
      <c r="H45" s="85">
        <v>1.1869000000000001</v>
      </c>
      <c r="I45" s="85"/>
      <c r="J45" s="35">
        <v>14</v>
      </c>
      <c r="K45" s="88">
        <f t="shared" si="10"/>
        <v>9155.2494993214077</v>
      </c>
      <c r="L45" s="89"/>
      <c r="M45" s="6">
        <f>IF(J45="","",(K45/J45)/LOOKUP(RIGHT($D$2,3),定数!$A$6:$A$13,定数!$B$6:$B$13))</f>
        <v>5.4495532734055994</v>
      </c>
      <c r="N45" s="47">
        <v>2020</v>
      </c>
      <c r="O45" s="8">
        <v>44061</v>
      </c>
      <c r="P45" s="85">
        <v>1.19014</v>
      </c>
      <c r="Q45" s="85"/>
      <c r="R45" s="86">
        <f>IF(P45="","",T45*M45*LOOKUP(RIGHT($D$2,3),定数!$A$6:$A$13,定数!$B$6:$B$13))</f>
        <v>21187.863127000379</v>
      </c>
      <c r="S45" s="86"/>
      <c r="T45" s="87">
        <f t="shared" si="7"/>
        <v>32.399999999999096</v>
      </c>
      <c r="U45" s="87"/>
      <c r="V45" t="str">
        <f t="shared" si="11"/>
        <v/>
      </c>
      <c r="W45">
        <f t="shared" si="2"/>
        <v>0</v>
      </c>
      <c r="X45" s="41">
        <f t="shared" si="8"/>
        <v>314613.38485640474</v>
      </c>
      <c r="Y45" s="42">
        <f t="shared" si="9"/>
        <v>2.9999999999996807E-2</v>
      </c>
      <c r="Z45">
        <f t="shared" si="3"/>
        <v>21187.863127000379</v>
      </c>
      <c r="AA45" t="str">
        <f t="shared" si="4"/>
        <v/>
      </c>
    </row>
    <row r="46" spans="2:27" x14ac:dyDescent="0.15">
      <c r="B46" s="35">
        <v>38</v>
      </c>
      <c r="C46" s="84">
        <f t="shared" si="0"/>
        <v>326362.846437714</v>
      </c>
      <c r="D46" s="84"/>
      <c r="E46" s="47">
        <v>2020</v>
      </c>
      <c r="F46" s="8">
        <v>44071</v>
      </c>
      <c r="G46" s="35" t="s">
        <v>74</v>
      </c>
      <c r="H46" s="85">
        <v>1.1820999999999999</v>
      </c>
      <c r="I46" s="85"/>
      <c r="J46" s="35">
        <v>12</v>
      </c>
      <c r="K46" s="88">
        <f t="shared" si="10"/>
        <v>9790.8853931314206</v>
      </c>
      <c r="L46" s="89"/>
      <c r="M46" s="6">
        <f>IF(J46="","",(K46/J46)/LOOKUP(RIGHT($D$2,3),定数!$A$6:$A$13,定数!$B$6:$B$13))</f>
        <v>6.799225967452375</v>
      </c>
      <c r="N46" s="47">
        <v>2020</v>
      </c>
      <c r="O46" s="8">
        <v>44071</v>
      </c>
      <c r="P46" s="85">
        <v>1.1856100000000001</v>
      </c>
      <c r="Q46" s="85"/>
      <c r="R46" s="86">
        <f>IF(P46="","",T46*M46*LOOKUP(RIGHT($D$2,3),定数!$A$6:$A$13,定数!$B$6:$B$13))</f>
        <v>28638.339774910419</v>
      </c>
      <c r="S46" s="86"/>
      <c r="T46" s="87">
        <f t="shared" si="7"/>
        <v>35.100000000001245</v>
      </c>
      <c r="U46" s="87"/>
      <c r="V46" t="str">
        <f t="shared" si="11"/>
        <v/>
      </c>
      <c r="W46">
        <f t="shared" si="2"/>
        <v>0</v>
      </c>
      <c r="X46" s="41">
        <f t="shared" si="8"/>
        <v>326362.846437714</v>
      </c>
      <c r="Y46" s="42">
        <f t="shared" si="9"/>
        <v>0</v>
      </c>
      <c r="Z46">
        <f t="shared" si="3"/>
        <v>28638.339774910419</v>
      </c>
      <c r="AA46" t="str">
        <f t="shared" si="4"/>
        <v/>
      </c>
    </row>
    <row r="47" spans="2:27" x14ac:dyDescent="0.15">
      <c r="B47" s="35">
        <v>39</v>
      </c>
      <c r="C47" s="84">
        <f t="shared" si="0"/>
        <v>355001.18621262442</v>
      </c>
      <c r="D47" s="84"/>
      <c r="E47" s="47">
        <v>2020</v>
      </c>
      <c r="F47" s="8">
        <v>44074</v>
      </c>
      <c r="G47" s="35" t="s">
        <v>4</v>
      </c>
      <c r="H47" s="85">
        <v>1.1968000000000001</v>
      </c>
      <c r="I47" s="85"/>
      <c r="J47" s="35">
        <v>14</v>
      </c>
      <c r="K47" s="88">
        <f t="shared" si="10"/>
        <v>10650.035586378732</v>
      </c>
      <c r="L47" s="89"/>
      <c r="M47" s="6">
        <f>IF(J47="","",(K47/J47)/LOOKUP(RIGHT($D$2,3),定数!$A$6:$A$13,定数!$B$6:$B$13))</f>
        <v>6.3393068966540067</v>
      </c>
      <c r="N47" s="47">
        <v>2020</v>
      </c>
      <c r="O47" s="8">
        <v>44074</v>
      </c>
      <c r="P47" s="85">
        <v>1.1894</v>
      </c>
      <c r="Q47" s="85"/>
      <c r="R47" s="86">
        <f>IF(P47="","",T47*M47*LOOKUP(RIGHT($D$2,3),定数!$A$6:$A$13,定数!$B$6:$B$13))</f>
        <v>-56293.045242288143</v>
      </c>
      <c r="S47" s="86"/>
      <c r="T47" s="87">
        <f t="shared" si="7"/>
        <v>-74.000000000000739</v>
      </c>
      <c r="U47" s="87"/>
      <c r="V47" t="str">
        <f t="shared" si="11"/>
        <v/>
      </c>
      <c r="W47">
        <f t="shared" si="2"/>
        <v>1</v>
      </c>
      <c r="X47" s="41">
        <f t="shared" si="8"/>
        <v>355001.18621262442</v>
      </c>
      <c r="Y47" s="42">
        <f t="shared" si="9"/>
        <v>0</v>
      </c>
      <c r="Z47" t="str">
        <f t="shared" si="3"/>
        <v/>
      </c>
      <c r="AA47">
        <f t="shared" si="4"/>
        <v>-56293.045242288143</v>
      </c>
    </row>
    <row r="48" spans="2:27" x14ac:dyDescent="0.15">
      <c r="B48" s="35">
        <v>40</v>
      </c>
      <c r="C48" s="84">
        <f t="shared" si="0"/>
        <v>298708.14097033627</v>
      </c>
      <c r="D48" s="84"/>
      <c r="E48" s="47">
        <v>2020</v>
      </c>
      <c r="F48" s="8">
        <v>44089</v>
      </c>
      <c r="G48" s="35" t="s">
        <v>4</v>
      </c>
      <c r="H48" s="85">
        <v>1.1870000000000001</v>
      </c>
      <c r="I48" s="85"/>
      <c r="J48" s="35">
        <v>14</v>
      </c>
      <c r="K48" s="88">
        <f t="shared" si="10"/>
        <v>8961.244229110087</v>
      </c>
      <c r="L48" s="89"/>
      <c r="M48" s="6">
        <f>IF(J48="","",(K48/J48)/LOOKUP(RIGHT($D$2,3),定数!$A$6:$A$13,定数!$B$6:$B$13))</f>
        <v>5.3340739458988615</v>
      </c>
      <c r="N48" s="47">
        <v>2020</v>
      </c>
      <c r="O48" s="8">
        <v>44089</v>
      </c>
      <c r="P48" s="85">
        <v>1.1894499999999999</v>
      </c>
      <c r="Q48" s="85"/>
      <c r="R48" s="86">
        <f>IF(P48="","",T48*M48*LOOKUP(RIGHT($D$2,3),定数!$A$6:$A$13,定数!$B$6:$B$13))</f>
        <v>15682.177400941637</v>
      </c>
      <c r="S48" s="86"/>
      <c r="T48" s="87">
        <f t="shared" si="7"/>
        <v>24.499999999998412</v>
      </c>
      <c r="U48" s="87"/>
      <c r="V48" t="str">
        <f t="shared" si="11"/>
        <v/>
      </c>
      <c r="W48">
        <f t="shared" si="2"/>
        <v>0</v>
      </c>
      <c r="X48" s="41">
        <f t="shared" si="8"/>
        <v>355001.18621262442</v>
      </c>
      <c r="Y48" s="42">
        <f t="shared" si="9"/>
        <v>0.15857142857143014</v>
      </c>
      <c r="Z48">
        <f t="shared" si="3"/>
        <v>15682.177400941637</v>
      </c>
      <c r="AA48" t="str">
        <f t="shared" si="4"/>
        <v/>
      </c>
    </row>
    <row r="49" spans="2:27" x14ac:dyDescent="0.15">
      <c r="B49" s="35">
        <v>41</v>
      </c>
      <c r="C49" s="84">
        <f t="shared" si="0"/>
        <v>314390.31837127788</v>
      </c>
      <c r="D49" s="84"/>
      <c r="E49" s="47">
        <v>2020</v>
      </c>
      <c r="F49" s="8">
        <v>44104</v>
      </c>
      <c r="G49" s="35" t="s">
        <v>3</v>
      </c>
      <c r="H49" s="85">
        <v>1.0901000000000001</v>
      </c>
      <c r="I49" s="85"/>
      <c r="J49" s="35">
        <v>11</v>
      </c>
      <c r="K49" s="88">
        <f t="shared" si="10"/>
        <v>9431.7095511383359</v>
      </c>
      <c r="L49" s="89"/>
      <c r="M49" s="6">
        <f>IF(J49="","",(K49/J49)/LOOKUP(RIGHT($D$2,3),定数!$A$6:$A$13,定数!$B$6:$B$13))</f>
        <v>7.1452345084381337</v>
      </c>
      <c r="N49" s="47">
        <v>2020</v>
      </c>
      <c r="O49" s="8">
        <v>44105</v>
      </c>
      <c r="P49" s="85">
        <v>1.0883</v>
      </c>
      <c r="Q49" s="85"/>
      <c r="R49" s="86">
        <f>IF(P49="","",T49*M49*LOOKUP(RIGHT($D$2,3),定数!$A$6:$A$13,定数!$B$6:$B$13))</f>
        <v>15433.706538226572</v>
      </c>
      <c r="S49" s="86"/>
      <c r="T49" s="87">
        <f t="shared" si="7"/>
        <v>18.000000000000238</v>
      </c>
      <c r="U49" s="87"/>
      <c r="V49" t="str">
        <f t="shared" si="11"/>
        <v/>
      </c>
      <c r="W49">
        <f t="shared" si="2"/>
        <v>0</v>
      </c>
      <c r="X49" s="41">
        <f t="shared" si="8"/>
        <v>355001.18621262442</v>
      </c>
      <c r="Y49" s="42">
        <f t="shared" si="9"/>
        <v>0.11439642857143317</v>
      </c>
      <c r="Z49">
        <f t="shared" si="3"/>
        <v>15433.706538226572</v>
      </c>
      <c r="AA49" t="str">
        <f t="shared" si="4"/>
        <v/>
      </c>
    </row>
    <row r="50" spans="2:27" x14ac:dyDescent="0.15">
      <c r="B50" s="35">
        <v>42</v>
      </c>
      <c r="C50" s="84">
        <f t="shared" si="0"/>
        <v>329824.02490950446</v>
      </c>
      <c r="D50" s="84"/>
      <c r="E50" s="47">
        <v>2020</v>
      </c>
      <c r="F50" s="8">
        <v>44146</v>
      </c>
      <c r="G50" s="35" t="s">
        <v>4</v>
      </c>
      <c r="H50" s="85">
        <v>1.1026</v>
      </c>
      <c r="I50" s="85"/>
      <c r="J50" s="35">
        <v>7</v>
      </c>
      <c r="K50" s="88">
        <f t="shared" si="10"/>
        <v>9894.7207472851333</v>
      </c>
      <c r="L50" s="89"/>
      <c r="M50" s="6">
        <f>IF(J50="","",(K50/J50)/LOOKUP(RIGHT($D$2,3),定数!$A$6:$A$13,定数!$B$6:$B$13))</f>
        <v>11.779429461053729</v>
      </c>
      <c r="N50" s="47">
        <v>2020</v>
      </c>
      <c r="O50" s="8">
        <v>44146</v>
      </c>
      <c r="P50" s="85">
        <v>1.1019000000000001</v>
      </c>
      <c r="Q50" s="85"/>
      <c r="R50" s="86">
        <f>IF(P50="","",T50*M50*LOOKUP(RIGHT($D$2,3),定数!$A$6:$A$13,定数!$B$6:$B$13))</f>
        <v>-9894.7207472840437</v>
      </c>
      <c r="S50" s="86"/>
      <c r="T50" s="87">
        <f t="shared" si="7"/>
        <v>-6.9999999999992291</v>
      </c>
      <c r="U50" s="87"/>
      <c r="V50" t="str">
        <f t="shared" si="11"/>
        <v/>
      </c>
      <c r="W50">
        <f t="shared" si="2"/>
        <v>1</v>
      </c>
      <c r="X50" s="41">
        <f t="shared" si="8"/>
        <v>355001.18621262442</v>
      </c>
      <c r="Y50" s="42">
        <f t="shared" si="9"/>
        <v>7.0921344155848387E-2</v>
      </c>
      <c r="Z50" t="str">
        <f t="shared" si="3"/>
        <v/>
      </c>
      <c r="AA50">
        <f t="shared" si="4"/>
        <v>-9894.7207472840437</v>
      </c>
    </row>
    <row r="51" spans="2:27" x14ac:dyDescent="0.15">
      <c r="B51" s="35">
        <v>43</v>
      </c>
      <c r="C51" s="84">
        <f t="shared" si="0"/>
        <v>319929.30416222039</v>
      </c>
      <c r="D51" s="84"/>
      <c r="E51" s="49">
        <v>2020</v>
      </c>
      <c r="F51" s="8">
        <v>44147</v>
      </c>
      <c r="G51" s="35" t="s">
        <v>3</v>
      </c>
      <c r="H51" s="85">
        <v>1.1031</v>
      </c>
      <c r="I51" s="85"/>
      <c r="J51" s="35">
        <v>7</v>
      </c>
      <c r="K51" s="88">
        <f t="shared" si="10"/>
        <v>9597.8791248666112</v>
      </c>
      <c r="L51" s="89"/>
      <c r="M51" s="6">
        <f>IF(J51="","",(K51/J51)/LOOKUP(RIGHT($D$2,3),定数!$A$6:$A$13,定数!$B$6:$B$13))</f>
        <v>11.426046577222158</v>
      </c>
      <c r="N51" s="49">
        <v>2020</v>
      </c>
      <c r="O51" s="8">
        <v>44147</v>
      </c>
      <c r="P51" s="85">
        <v>1.1019099999999999</v>
      </c>
      <c r="Q51" s="85"/>
      <c r="R51" s="86">
        <f>IF(P51="","",T51*M51*LOOKUP(RIGHT($D$2,3),定数!$A$6:$A$13,定数!$B$6:$B$13))</f>
        <v>16316.394512273575</v>
      </c>
      <c r="S51" s="86"/>
      <c r="T51" s="87">
        <f t="shared" si="7"/>
        <v>11.900000000000244</v>
      </c>
      <c r="U51" s="87"/>
      <c r="V51" t="str">
        <f t="shared" si="11"/>
        <v/>
      </c>
      <c r="W51">
        <f t="shared" si="2"/>
        <v>0</v>
      </c>
      <c r="X51" s="41">
        <f t="shared" si="8"/>
        <v>355001.18621262442</v>
      </c>
      <c r="Y51" s="42">
        <f t="shared" si="9"/>
        <v>9.8793703831169921E-2</v>
      </c>
      <c r="Z51">
        <f t="shared" si="3"/>
        <v>16316.394512273575</v>
      </c>
      <c r="AA51" t="str">
        <f t="shared" si="4"/>
        <v/>
      </c>
    </row>
    <row r="52" spans="2:27" x14ac:dyDescent="0.15">
      <c r="B52" s="35">
        <v>44</v>
      </c>
      <c r="C52" s="84">
        <f t="shared" si="0"/>
        <v>336245.69867449393</v>
      </c>
      <c r="D52" s="84"/>
      <c r="E52" s="49">
        <v>2020</v>
      </c>
      <c r="F52" s="8">
        <v>44175</v>
      </c>
      <c r="G52" s="35" t="s">
        <v>4</v>
      </c>
      <c r="H52" s="85">
        <v>1.1080000000000001</v>
      </c>
      <c r="I52" s="85"/>
      <c r="J52" s="35">
        <v>13</v>
      </c>
      <c r="K52" s="88">
        <f t="shared" si="10"/>
        <v>10087.370960234817</v>
      </c>
      <c r="L52" s="89"/>
      <c r="M52" s="6">
        <f>IF(J52="","",(K52/J52)/LOOKUP(RIGHT($D$2,3),定数!$A$6:$A$13,定数!$B$6:$B$13))</f>
        <v>6.4662634360479592</v>
      </c>
      <c r="N52" s="49">
        <v>2020</v>
      </c>
      <c r="O52" s="8">
        <v>44176</v>
      </c>
      <c r="P52" s="85">
        <v>1.1100000000000001</v>
      </c>
      <c r="Q52" s="85"/>
      <c r="R52" s="86">
        <f>IF(P52="","",T52*M52*LOOKUP(RIGHT($D$2,3),定数!$A$6:$A$13,定数!$B$6:$B$13))</f>
        <v>15519.032246515115</v>
      </c>
      <c r="S52" s="86"/>
      <c r="T52" s="87">
        <f t="shared" si="7"/>
        <v>20.000000000000018</v>
      </c>
      <c r="U52" s="87"/>
      <c r="V52" t="str">
        <f t="shared" si="11"/>
        <v/>
      </c>
      <c r="W52">
        <f t="shared" si="2"/>
        <v>0</v>
      </c>
      <c r="X52" s="41">
        <f t="shared" si="8"/>
        <v>355001.18621262442</v>
      </c>
      <c r="Y52" s="42">
        <f t="shared" si="9"/>
        <v>5.2832182726558763E-2</v>
      </c>
      <c r="Z52">
        <f t="shared" si="3"/>
        <v>15519.032246515115</v>
      </c>
      <c r="AA52" t="str">
        <f t="shared" si="4"/>
        <v/>
      </c>
    </row>
    <row r="53" spans="2:27" x14ac:dyDescent="0.15">
      <c r="B53" s="35">
        <v>45</v>
      </c>
      <c r="C53" s="84">
        <f t="shared" si="0"/>
        <v>351764.73092100903</v>
      </c>
      <c r="D53" s="84"/>
      <c r="E53" s="49">
        <v>2020</v>
      </c>
      <c r="F53" s="8">
        <v>43836</v>
      </c>
      <c r="G53" s="35" t="s">
        <v>4</v>
      </c>
      <c r="H53" s="85">
        <v>1.1162000000000001</v>
      </c>
      <c r="I53" s="85"/>
      <c r="J53" s="35">
        <v>7</v>
      </c>
      <c r="K53" s="88">
        <f t="shared" si="10"/>
        <v>10552.941927630271</v>
      </c>
      <c r="L53" s="89"/>
      <c r="M53" s="6">
        <f>IF(J53="","",(K53/J53)/LOOKUP(RIGHT($D$2,3),定数!$A$6:$A$13,定数!$B$6:$B$13))</f>
        <v>12.56302610432175</v>
      </c>
      <c r="N53" s="49">
        <v>2020</v>
      </c>
      <c r="O53" s="8">
        <v>43836</v>
      </c>
      <c r="P53" s="85">
        <v>1.1177699999999999</v>
      </c>
      <c r="Q53" s="85"/>
      <c r="R53" s="86">
        <f>IF(P53="","",T53*M53*LOOKUP(RIGHT($D$2,3),定数!$A$6:$A$13,定数!$B$6:$B$13))</f>
        <v>23668.741180539906</v>
      </c>
      <c r="S53" s="86"/>
      <c r="T53" s="87">
        <f t="shared" si="7"/>
        <v>15.699999999998493</v>
      </c>
      <c r="U53" s="87"/>
      <c r="V53" t="str">
        <f t="shared" si="11"/>
        <v/>
      </c>
      <c r="W53">
        <f t="shared" si="2"/>
        <v>0</v>
      </c>
      <c r="X53" s="41">
        <f t="shared" si="8"/>
        <v>355001.18621262442</v>
      </c>
      <c r="Y53" s="42">
        <f t="shared" si="9"/>
        <v>9.1167450062461519E-3</v>
      </c>
      <c r="Z53">
        <f t="shared" si="3"/>
        <v>23668.741180539906</v>
      </c>
      <c r="AA53" t="str">
        <f t="shared" si="4"/>
        <v/>
      </c>
    </row>
    <row r="54" spans="2:27" x14ac:dyDescent="0.15">
      <c r="B54" s="35">
        <v>46</v>
      </c>
      <c r="C54" s="84">
        <f t="shared" si="0"/>
        <v>375433.47210154892</v>
      </c>
      <c r="D54" s="84"/>
      <c r="E54" s="49">
        <v>2020</v>
      </c>
      <c r="F54" s="8">
        <v>43837</v>
      </c>
      <c r="G54" s="35" t="s">
        <v>3</v>
      </c>
      <c r="H54" s="85">
        <v>1.1177999999999999</v>
      </c>
      <c r="I54" s="85"/>
      <c r="J54" s="35">
        <v>11</v>
      </c>
      <c r="K54" s="88">
        <f t="shared" si="10"/>
        <v>11263.004163046468</v>
      </c>
      <c r="L54" s="89"/>
      <c r="M54" s="6">
        <f>IF(J54="","",(K54/J54)/LOOKUP(RIGHT($D$2,3),定数!$A$6:$A$13,定数!$B$6:$B$13))</f>
        <v>8.5325789113988382</v>
      </c>
      <c r="N54" s="49">
        <v>2020</v>
      </c>
      <c r="O54" s="8">
        <v>43837</v>
      </c>
      <c r="P54" s="85">
        <v>111583</v>
      </c>
      <c r="Q54" s="85"/>
      <c r="R54" s="86">
        <f>IF(P54="","",T54*M54*LOOKUP(RIGHT($D$2,3),定数!$A$6:$A$13,定数!$B$6:$B$13))</f>
        <v>0</v>
      </c>
      <c r="S54" s="86"/>
      <c r="T54" s="87"/>
      <c r="U54" s="87"/>
      <c r="V54" t="str">
        <f t="shared" si="11"/>
        <v/>
      </c>
      <c r="W54" t="str">
        <f t="shared" si="2"/>
        <v/>
      </c>
      <c r="X54" s="41">
        <f t="shared" si="8"/>
        <v>375433.47210154892</v>
      </c>
      <c r="Y54" s="42">
        <f t="shared" si="9"/>
        <v>0</v>
      </c>
      <c r="Z54" t="str">
        <f t="shared" si="3"/>
        <v/>
      </c>
      <c r="AA54" t="str">
        <f t="shared" si="4"/>
        <v/>
      </c>
    </row>
    <row r="55" spans="2:27" x14ac:dyDescent="0.15">
      <c r="B55" s="35">
        <v>47</v>
      </c>
      <c r="C55" s="84">
        <f t="shared" si="0"/>
        <v>375433.47210154892</v>
      </c>
      <c r="D55" s="84"/>
      <c r="E55" s="49">
        <v>2020</v>
      </c>
      <c r="F55" s="8">
        <v>43845</v>
      </c>
      <c r="G55" s="35" t="s">
        <v>4</v>
      </c>
      <c r="H55" s="85">
        <v>1.1131</v>
      </c>
      <c r="I55" s="85"/>
      <c r="J55" s="35">
        <v>15</v>
      </c>
      <c r="K55" s="88">
        <f t="shared" si="10"/>
        <v>11263.004163046468</v>
      </c>
      <c r="L55" s="89"/>
      <c r="M55" s="6">
        <f>IF(J55="","",(K55/J55)/LOOKUP(RIGHT($D$2,3),定数!$A$6:$A$13,定数!$B$6:$B$13))</f>
        <v>6.2572245350258155</v>
      </c>
      <c r="N55" s="49">
        <v>2020</v>
      </c>
      <c r="O55" s="8">
        <v>43845</v>
      </c>
      <c r="P55" s="85">
        <v>1.1152</v>
      </c>
      <c r="Q55" s="85"/>
      <c r="R55" s="86">
        <f>IF(P55="","",T55*M55*LOOKUP(RIGHT($D$2,3),定数!$A$6:$A$13,定数!$B$6:$B$13))</f>
        <v>15768.205828264987</v>
      </c>
      <c r="S55" s="86"/>
      <c r="T55" s="87">
        <f t="shared" si="7"/>
        <v>20.999999999999908</v>
      </c>
      <c r="U55" s="87"/>
      <c r="V55" t="str">
        <f t="shared" si="11"/>
        <v/>
      </c>
      <c r="W55">
        <f t="shared" si="2"/>
        <v>0</v>
      </c>
      <c r="X55" s="41">
        <f t="shared" si="8"/>
        <v>375433.47210154892</v>
      </c>
      <c r="Y55" s="42">
        <f t="shared" si="9"/>
        <v>0</v>
      </c>
      <c r="Z55">
        <f t="shared" si="3"/>
        <v>15768.205828264987</v>
      </c>
      <c r="AA55" t="str">
        <f t="shared" si="4"/>
        <v/>
      </c>
    </row>
    <row r="56" spans="2:27" x14ac:dyDescent="0.15">
      <c r="B56" s="35">
        <v>48</v>
      </c>
      <c r="C56" s="84">
        <f t="shared" si="0"/>
        <v>391201.67792981392</v>
      </c>
      <c r="D56" s="84"/>
      <c r="E56" s="49">
        <v>2020</v>
      </c>
      <c r="F56" s="8">
        <v>43847</v>
      </c>
      <c r="G56" s="35" t="s">
        <v>3</v>
      </c>
      <c r="H56" s="85">
        <v>1.1132</v>
      </c>
      <c r="I56" s="85"/>
      <c r="J56" s="35">
        <v>7</v>
      </c>
      <c r="K56" s="88">
        <f t="shared" si="10"/>
        <v>11736.050337894418</v>
      </c>
      <c r="L56" s="89"/>
      <c r="M56" s="6">
        <f>IF(J56="","",(K56/J56)/LOOKUP(RIGHT($D$2,3),定数!$A$6:$A$13,定数!$B$6:$B$13))</f>
        <v>13.971488497493356</v>
      </c>
      <c r="N56" s="49">
        <v>2020</v>
      </c>
      <c r="O56" s="8">
        <v>43847</v>
      </c>
      <c r="P56" s="85">
        <v>1.1117999999999999</v>
      </c>
      <c r="Q56" s="85"/>
      <c r="R56" s="86">
        <f>IF(P56="","",T56*M56*LOOKUP(RIGHT($D$2,3),定数!$A$6:$A$13,定数!$B$6:$B$13))</f>
        <v>23472.100675789974</v>
      </c>
      <c r="S56" s="86"/>
      <c r="T56" s="87">
        <f t="shared" si="7"/>
        <v>14.000000000000679</v>
      </c>
      <c r="U56" s="87"/>
      <c r="V56" t="str">
        <f t="shared" si="11"/>
        <v/>
      </c>
      <c r="W56">
        <f t="shared" si="2"/>
        <v>0</v>
      </c>
      <c r="X56" s="41">
        <f t="shared" si="8"/>
        <v>391201.67792981392</v>
      </c>
      <c r="Y56" s="42">
        <f t="shared" si="9"/>
        <v>0</v>
      </c>
      <c r="Z56">
        <f t="shared" si="3"/>
        <v>23472.100675789974</v>
      </c>
      <c r="AA56" t="str">
        <f t="shared" si="4"/>
        <v/>
      </c>
    </row>
    <row r="57" spans="2:27" x14ac:dyDescent="0.15">
      <c r="B57" s="35">
        <v>49</v>
      </c>
      <c r="C57" s="84">
        <f t="shared" si="0"/>
        <v>414673.7786056039</v>
      </c>
      <c r="D57" s="84"/>
      <c r="E57" s="49">
        <v>2020</v>
      </c>
      <c r="F57" s="8">
        <v>43853</v>
      </c>
      <c r="G57" s="35" t="s">
        <v>3</v>
      </c>
      <c r="H57" s="85">
        <v>1.1077999999999999</v>
      </c>
      <c r="I57" s="85"/>
      <c r="J57" s="35">
        <v>30</v>
      </c>
      <c r="K57" s="88">
        <f t="shared" si="10"/>
        <v>12440.213358168117</v>
      </c>
      <c r="L57" s="89"/>
      <c r="M57" s="6">
        <f>IF(J57="","",(K57/J57)/LOOKUP(RIGHT($D$2,3),定数!$A$6:$A$13,定数!$B$6:$B$13))</f>
        <v>3.455614821713366</v>
      </c>
      <c r="N57" s="35">
        <v>2020</v>
      </c>
      <c r="O57" s="8">
        <v>43854</v>
      </c>
      <c r="P57" s="85">
        <v>1.1017999999999999</v>
      </c>
      <c r="Q57" s="85"/>
      <c r="R57" s="86">
        <f>IF(P57="","",T57*M57*LOOKUP(RIGHT($D$2,3),定数!$A$6:$A$13,定数!$B$6:$B$13))</f>
        <v>24880.426716336257</v>
      </c>
      <c r="S57" s="86"/>
      <c r="T57" s="87">
        <f t="shared" si="7"/>
        <v>60.000000000000057</v>
      </c>
      <c r="U57" s="87"/>
      <c r="V57" t="str">
        <f t="shared" si="11"/>
        <v/>
      </c>
      <c r="W57">
        <f t="shared" si="2"/>
        <v>0</v>
      </c>
      <c r="X57" s="41">
        <f t="shared" si="8"/>
        <v>414673.7786056039</v>
      </c>
      <c r="Y57" s="42">
        <f t="shared" si="9"/>
        <v>0</v>
      </c>
      <c r="Z57">
        <f t="shared" si="3"/>
        <v>24880.426716336257</v>
      </c>
      <c r="AA57" t="str">
        <f t="shared" si="4"/>
        <v/>
      </c>
    </row>
    <row r="58" spans="2:27" x14ac:dyDescent="0.15">
      <c r="B58" s="35">
        <v>50</v>
      </c>
      <c r="C58" s="84">
        <f t="shared" si="0"/>
        <v>439554.20532194019</v>
      </c>
      <c r="D58" s="84"/>
      <c r="E58" s="49">
        <v>2020</v>
      </c>
      <c r="F58" s="8">
        <v>43865</v>
      </c>
      <c r="G58" s="35" t="s">
        <v>3</v>
      </c>
      <c r="H58" s="85">
        <v>1.1055999999999999</v>
      </c>
      <c r="I58" s="85"/>
      <c r="J58" s="35">
        <v>7</v>
      </c>
      <c r="K58" s="88">
        <f t="shared" si="10"/>
        <v>13186.626159658204</v>
      </c>
      <c r="L58" s="89"/>
      <c r="M58" s="6">
        <f>IF(J58="","",(K58/J58)/LOOKUP(RIGHT($D$2,3),定数!$A$6:$A$13,定数!$B$6:$B$13))</f>
        <v>15.698364475783576</v>
      </c>
      <c r="N58" s="35">
        <v>2020</v>
      </c>
      <c r="O58" s="8">
        <v>43865</v>
      </c>
      <c r="P58" s="85">
        <v>1.1043000000000001</v>
      </c>
      <c r="Q58" s="85"/>
      <c r="R58" s="86">
        <f>IF(P58="","",T58*M58*LOOKUP(RIGHT($D$2,3),定数!$A$6:$A$13,定数!$B$6:$B$13))</f>
        <v>24489.44858221968</v>
      </c>
      <c r="S58" s="86"/>
      <c r="T58" s="87">
        <f t="shared" si="7"/>
        <v>12.999999999998568</v>
      </c>
      <c r="U58" s="87"/>
      <c r="V58" t="str">
        <f t="shared" si="11"/>
        <v/>
      </c>
      <c r="W58">
        <f t="shared" si="2"/>
        <v>0</v>
      </c>
      <c r="X58" s="41">
        <f t="shared" si="8"/>
        <v>439554.20532194019</v>
      </c>
      <c r="Y58" s="42">
        <f t="shared" si="9"/>
        <v>0</v>
      </c>
      <c r="Z58">
        <f t="shared" si="3"/>
        <v>24489.44858221968</v>
      </c>
      <c r="AA58" t="str">
        <f t="shared" si="4"/>
        <v/>
      </c>
    </row>
    <row r="59" spans="2:27" x14ac:dyDescent="0.15">
      <c r="B59" s="35">
        <v>51</v>
      </c>
      <c r="C59" s="84">
        <f t="shared" si="0"/>
        <v>464043.65390415984</v>
      </c>
      <c r="D59" s="84"/>
      <c r="E59" s="35"/>
      <c r="F59" s="8"/>
      <c r="G59" s="35"/>
      <c r="H59" s="85"/>
      <c r="I59" s="85"/>
      <c r="J59" s="35"/>
      <c r="K59" s="88" t="str">
        <f t="shared" si="10"/>
        <v/>
      </c>
      <c r="L59" s="89"/>
      <c r="M59" s="6" t="str">
        <f>IF(J59="","",(K59/J59)/LOOKUP(RIGHT($D$2,3),定数!$A$6:$A$13,定数!$B$6:$B$13))</f>
        <v/>
      </c>
      <c r="N59" s="35"/>
      <c r="O59" s="8"/>
      <c r="P59" s="85"/>
      <c r="Q59" s="85"/>
      <c r="R59" s="86" t="str">
        <f>IF(P59="","",T59*M59*LOOKUP(RIGHT($D$2,3),定数!$A$6:$A$13,定数!$B$6:$B$13))</f>
        <v/>
      </c>
      <c r="S59" s="86"/>
      <c r="T59" s="87" t="str">
        <f t="shared" si="7"/>
        <v/>
      </c>
      <c r="U59" s="87"/>
      <c r="V59" t="str">
        <f t="shared" si="11"/>
        <v/>
      </c>
      <c r="W59" t="str">
        <f t="shared" si="2"/>
        <v/>
      </c>
      <c r="X59" s="41">
        <f t="shared" si="8"/>
        <v>464043.65390415984</v>
      </c>
      <c r="Y59" s="42">
        <f t="shared" si="9"/>
        <v>0</v>
      </c>
      <c r="Z59" t="str">
        <f t="shared" si="3"/>
        <v/>
      </c>
      <c r="AA59" t="str">
        <f t="shared" si="4"/>
        <v/>
      </c>
    </row>
    <row r="60" spans="2:27" x14ac:dyDescent="0.15">
      <c r="B60" s="35">
        <v>52</v>
      </c>
      <c r="C60" s="84" t="str">
        <f t="shared" si="0"/>
        <v/>
      </c>
      <c r="D60" s="84"/>
      <c r="E60" s="35"/>
      <c r="F60" s="8"/>
      <c r="G60" s="35"/>
      <c r="H60" s="85"/>
      <c r="I60" s="85"/>
      <c r="J60" s="35"/>
      <c r="K60" s="88" t="str">
        <f t="shared" si="10"/>
        <v/>
      </c>
      <c r="L60" s="89"/>
      <c r="M60" s="6" t="str">
        <f>IF(J60="","",(K60/J60)/LOOKUP(RIGHT($D$2,3),定数!$A$6:$A$13,定数!$B$6:$B$13))</f>
        <v/>
      </c>
      <c r="N60" s="35"/>
      <c r="O60" s="8"/>
      <c r="P60" s="85"/>
      <c r="Q60" s="85"/>
      <c r="R60" s="86" t="str">
        <f>IF(P60="","",T60*M60*LOOKUP(RIGHT($D$2,3),定数!$A$6:$A$13,定数!$B$6:$B$13))</f>
        <v/>
      </c>
      <c r="S60" s="86"/>
      <c r="T60" s="87" t="str">
        <f t="shared" si="7"/>
        <v/>
      </c>
      <c r="U60" s="87"/>
      <c r="V60" t="str">
        <f t="shared" si="11"/>
        <v/>
      </c>
      <c r="W60" t="str">
        <f t="shared" si="2"/>
        <v/>
      </c>
      <c r="X60" s="41" t="str">
        <f t="shared" si="8"/>
        <v/>
      </c>
      <c r="Y60" s="42" t="str">
        <f t="shared" si="9"/>
        <v/>
      </c>
      <c r="Z60" t="str">
        <f t="shared" si="3"/>
        <v/>
      </c>
      <c r="AA60" t="str">
        <f t="shared" si="4"/>
        <v/>
      </c>
    </row>
    <row r="61" spans="2:27" x14ac:dyDescent="0.15">
      <c r="B61" s="35">
        <v>53</v>
      </c>
      <c r="C61" s="84" t="str">
        <f t="shared" si="0"/>
        <v/>
      </c>
      <c r="D61" s="84"/>
      <c r="E61" s="35"/>
      <c r="F61" s="8"/>
      <c r="G61" s="35"/>
      <c r="H61" s="85"/>
      <c r="I61" s="85"/>
      <c r="J61" s="35"/>
      <c r="K61" s="88" t="str">
        <f t="shared" si="10"/>
        <v/>
      </c>
      <c r="L61" s="89"/>
      <c r="M61" s="6" t="str">
        <f>IF(J61="","",(K61/J61)/LOOKUP(RIGHT($D$2,3),定数!$A$6:$A$13,定数!$B$6:$B$13))</f>
        <v/>
      </c>
      <c r="N61" s="35"/>
      <c r="O61" s="8"/>
      <c r="P61" s="85"/>
      <c r="Q61" s="85"/>
      <c r="R61" s="86" t="str">
        <f>IF(P61="","",T61*M61*LOOKUP(RIGHT($D$2,3),定数!$A$6:$A$13,定数!$B$6:$B$13))</f>
        <v/>
      </c>
      <c r="S61" s="86"/>
      <c r="T61" s="87" t="str">
        <f t="shared" si="7"/>
        <v/>
      </c>
      <c r="U61" s="87"/>
      <c r="V61" t="str">
        <f t="shared" si="11"/>
        <v/>
      </c>
      <c r="W61" t="str">
        <f t="shared" si="2"/>
        <v/>
      </c>
      <c r="X61" s="41" t="str">
        <f t="shared" si="8"/>
        <v/>
      </c>
      <c r="Y61" s="42" t="str">
        <f t="shared" si="9"/>
        <v/>
      </c>
      <c r="Z61" t="str">
        <f t="shared" si="3"/>
        <v/>
      </c>
      <c r="AA61" t="str">
        <f t="shared" si="4"/>
        <v/>
      </c>
    </row>
    <row r="62" spans="2:27" x14ac:dyDescent="0.15">
      <c r="B62" s="35">
        <v>54</v>
      </c>
      <c r="C62" s="84" t="str">
        <f t="shared" si="0"/>
        <v/>
      </c>
      <c r="D62" s="84"/>
      <c r="E62" s="35"/>
      <c r="F62" s="8"/>
      <c r="G62" s="35"/>
      <c r="H62" s="85"/>
      <c r="I62" s="85"/>
      <c r="J62" s="35"/>
      <c r="K62" s="88" t="str">
        <f t="shared" si="10"/>
        <v/>
      </c>
      <c r="L62" s="89"/>
      <c r="M62" s="6" t="str">
        <f>IF(J62="","",(K62/J62)/LOOKUP(RIGHT($D$2,3),定数!$A$6:$A$13,定数!$B$6:$B$13))</f>
        <v/>
      </c>
      <c r="N62" s="35"/>
      <c r="O62" s="8"/>
      <c r="P62" s="85"/>
      <c r="Q62" s="85"/>
      <c r="R62" s="86" t="str">
        <f>IF(P62="","",T62*M62*LOOKUP(RIGHT($D$2,3),定数!$A$6:$A$13,定数!$B$6:$B$13))</f>
        <v/>
      </c>
      <c r="S62" s="86"/>
      <c r="T62" s="87" t="str">
        <f t="shared" si="7"/>
        <v/>
      </c>
      <c r="U62" s="87"/>
      <c r="V62" t="str">
        <f t="shared" si="11"/>
        <v/>
      </c>
      <c r="W62" t="str">
        <f t="shared" si="2"/>
        <v/>
      </c>
      <c r="X62" s="41" t="str">
        <f t="shared" si="8"/>
        <v/>
      </c>
      <c r="Y62" s="42" t="str">
        <f t="shared" si="9"/>
        <v/>
      </c>
      <c r="Z62" t="str">
        <f t="shared" si="3"/>
        <v/>
      </c>
      <c r="AA62" t="str">
        <f t="shared" si="4"/>
        <v/>
      </c>
    </row>
    <row r="63" spans="2:27" x14ac:dyDescent="0.15">
      <c r="B63" s="35">
        <v>55</v>
      </c>
      <c r="C63" s="84" t="str">
        <f t="shared" si="0"/>
        <v/>
      </c>
      <c r="D63" s="84"/>
      <c r="E63" s="35"/>
      <c r="F63" s="8"/>
      <c r="G63" s="35"/>
      <c r="H63" s="85"/>
      <c r="I63" s="85"/>
      <c r="J63" s="35"/>
      <c r="K63" s="88" t="str">
        <f t="shared" si="10"/>
        <v/>
      </c>
      <c r="L63" s="89"/>
      <c r="M63" s="6" t="str">
        <f>IF(J63="","",(K63/J63)/LOOKUP(RIGHT($D$2,3),定数!$A$6:$A$13,定数!$B$6:$B$13))</f>
        <v/>
      </c>
      <c r="N63" s="35"/>
      <c r="O63" s="8"/>
      <c r="P63" s="85"/>
      <c r="Q63" s="85"/>
      <c r="R63" s="86" t="str">
        <f>IF(P63="","",T63*M63*LOOKUP(RIGHT($D$2,3),定数!$A$6:$A$13,定数!$B$6:$B$13))</f>
        <v/>
      </c>
      <c r="S63" s="86"/>
      <c r="T63" s="87" t="str">
        <f t="shared" si="7"/>
        <v/>
      </c>
      <c r="U63" s="87"/>
      <c r="V63" t="str">
        <f t="shared" si="11"/>
        <v/>
      </c>
      <c r="W63" t="str">
        <f t="shared" si="2"/>
        <v/>
      </c>
      <c r="X63" s="41" t="str">
        <f t="shared" si="8"/>
        <v/>
      </c>
      <c r="Y63" s="42" t="str">
        <f t="shared" si="9"/>
        <v/>
      </c>
      <c r="Z63" t="str">
        <f t="shared" si="3"/>
        <v/>
      </c>
      <c r="AA63" t="str">
        <f t="shared" si="4"/>
        <v/>
      </c>
    </row>
    <row r="64" spans="2:27" x14ac:dyDescent="0.15">
      <c r="B64" s="35">
        <v>56</v>
      </c>
      <c r="C64" s="84" t="str">
        <f t="shared" si="0"/>
        <v/>
      </c>
      <c r="D64" s="84"/>
      <c r="E64" s="35"/>
      <c r="F64" s="8"/>
      <c r="G64" s="35"/>
      <c r="H64" s="85"/>
      <c r="I64" s="85"/>
      <c r="J64" s="35"/>
      <c r="K64" s="88" t="str">
        <f t="shared" si="10"/>
        <v/>
      </c>
      <c r="L64" s="89"/>
      <c r="M64" s="6" t="str">
        <f>IF(J64="","",(K64/J64)/LOOKUP(RIGHT($D$2,3),定数!$A$6:$A$13,定数!$B$6:$B$13))</f>
        <v/>
      </c>
      <c r="N64" s="35"/>
      <c r="O64" s="8"/>
      <c r="P64" s="85"/>
      <c r="Q64" s="85"/>
      <c r="R64" s="86" t="str">
        <f>IF(P64="","",T64*M64*LOOKUP(RIGHT($D$2,3),定数!$A$6:$A$13,定数!$B$6:$B$13))</f>
        <v/>
      </c>
      <c r="S64" s="86"/>
      <c r="T64" s="87" t="str">
        <f t="shared" si="7"/>
        <v/>
      </c>
      <c r="U64" s="87"/>
      <c r="V64" t="str">
        <f t="shared" si="11"/>
        <v/>
      </c>
      <c r="W64" t="str">
        <f t="shared" si="2"/>
        <v/>
      </c>
      <c r="X64" s="41" t="str">
        <f t="shared" si="8"/>
        <v/>
      </c>
      <c r="Y64" s="42" t="str">
        <f t="shared" si="9"/>
        <v/>
      </c>
      <c r="Z64" t="str">
        <f t="shared" si="3"/>
        <v/>
      </c>
      <c r="AA64" t="str">
        <f t="shared" si="4"/>
        <v/>
      </c>
    </row>
    <row r="65" spans="2:27" x14ac:dyDescent="0.15">
      <c r="B65" s="35">
        <v>57</v>
      </c>
      <c r="C65" s="84" t="str">
        <f t="shared" si="0"/>
        <v/>
      </c>
      <c r="D65" s="84"/>
      <c r="E65" s="35"/>
      <c r="F65" s="8"/>
      <c r="G65" s="35"/>
      <c r="H65" s="85"/>
      <c r="I65" s="85"/>
      <c r="J65" s="35"/>
      <c r="K65" s="88" t="str">
        <f t="shared" si="10"/>
        <v/>
      </c>
      <c r="L65" s="89"/>
      <c r="M65" s="6" t="str">
        <f>IF(J65="","",(K65/J65)/LOOKUP(RIGHT($D$2,3),定数!$A$6:$A$13,定数!$B$6:$B$13))</f>
        <v/>
      </c>
      <c r="N65" s="35"/>
      <c r="O65" s="8"/>
      <c r="P65" s="85"/>
      <c r="Q65" s="85"/>
      <c r="R65" s="86" t="str">
        <f>IF(P65="","",T65*M65*LOOKUP(RIGHT($D$2,3),定数!$A$6:$A$13,定数!$B$6:$B$13))</f>
        <v/>
      </c>
      <c r="S65" s="86"/>
      <c r="T65" s="87" t="str">
        <f t="shared" si="7"/>
        <v/>
      </c>
      <c r="U65" s="87"/>
      <c r="V65" t="str">
        <f t="shared" si="11"/>
        <v/>
      </c>
      <c r="W65" t="str">
        <f t="shared" si="2"/>
        <v/>
      </c>
      <c r="X65" s="41" t="str">
        <f t="shared" si="8"/>
        <v/>
      </c>
      <c r="Y65" s="42" t="str">
        <f t="shared" si="9"/>
        <v/>
      </c>
      <c r="Z65" t="str">
        <f t="shared" si="3"/>
        <v/>
      </c>
      <c r="AA65" t="str">
        <f t="shared" si="4"/>
        <v/>
      </c>
    </row>
    <row r="66" spans="2:27" x14ac:dyDescent="0.15">
      <c r="B66" s="35">
        <v>58</v>
      </c>
      <c r="C66" s="84" t="str">
        <f t="shared" si="0"/>
        <v/>
      </c>
      <c r="D66" s="84"/>
      <c r="E66" s="35"/>
      <c r="F66" s="8"/>
      <c r="G66" s="35"/>
      <c r="H66" s="85"/>
      <c r="I66" s="85"/>
      <c r="J66" s="35"/>
      <c r="K66" s="88" t="str">
        <f t="shared" si="10"/>
        <v/>
      </c>
      <c r="L66" s="89"/>
      <c r="M66" s="6" t="str">
        <f>IF(J66="","",(K66/J66)/LOOKUP(RIGHT($D$2,3),定数!$A$6:$A$13,定数!$B$6:$B$13))</f>
        <v/>
      </c>
      <c r="N66" s="35"/>
      <c r="O66" s="8"/>
      <c r="P66" s="85"/>
      <c r="Q66" s="85"/>
      <c r="R66" s="86" t="str">
        <f>IF(P66="","",T66*M66*LOOKUP(RIGHT($D$2,3),定数!$A$6:$A$13,定数!$B$6:$B$13))</f>
        <v/>
      </c>
      <c r="S66" s="86"/>
      <c r="T66" s="87" t="str">
        <f t="shared" si="7"/>
        <v/>
      </c>
      <c r="U66" s="87"/>
      <c r="V66" t="str">
        <f t="shared" si="11"/>
        <v/>
      </c>
      <c r="W66" t="str">
        <f t="shared" si="2"/>
        <v/>
      </c>
      <c r="X66" s="41" t="str">
        <f t="shared" si="8"/>
        <v/>
      </c>
      <c r="Y66" s="42" t="str">
        <f t="shared" si="9"/>
        <v/>
      </c>
      <c r="Z66" t="str">
        <f t="shared" si="3"/>
        <v/>
      </c>
      <c r="AA66" t="str">
        <f t="shared" si="4"/>
        <v/>
      </c>
    </row>
    <row r="67" spans="2:27" x14ac:dyDescent="0.15">
      <c r="B67" s="35">
        <v>59</v>
      </c>
      <c r="C67" s="84" t="str">
        <f t="shared" si="0"/>
        <v/>
      </c>
      <c r="D67" s="84"/>
      <c r="E67" s="35"/>
      <c r="F67" s="8"/>
      <c r="G67" s="35"/>
      <c r="H67" s="85"/>
      <c r="I67" s="85"/>
      <c r="J67" s="35"/>
      <c r="K67" s="88" t="str">
        <f t="shared" si="10"/>
        <v/>
      </c>
      <c r="L67" s="89"/>
      <c r="M67" s="6" t="str">
        <f>IF(J67="","",(K67/J67)/LOOKUP(RIGHT($D$2,3),定数!$A$6:$A$13,定数!$B$6:$B$13))</f>
        <v/>
      </c>
      <c r="N67" s="35"/>
      <c r="O67" s="8"/>
      <c r="P67" s="85"/>
      <c r="Q67" s="85"/>
      <c r="R67" s="86" t="str">
        <f>IF(P67="","",T67*M67*LOOKUP(RIGHT($D$2,3),定数!$A$6:$A$13,定数!$B$6:$B$13))</f>
        <v/>
      </c>
      <c r="S67" s="86"/>
      <c r="T67" s="87" t="str">
        <f t="shared" si="7"/>
        <v/>
      </c>
      <c r="U67" s="87"/>
      <c r="V67" t="str">
        <f t="shared" si="11"/>
        <v/>
      </c>
      <c r="W67" t="str">
        <f t="shared" si="2"/>
        <v/>
      </c>
      <c r="X67" s="41" t="str">
        <f t="shared" si="8"/>
        <v/>
      </c>
      <c r="Y67" s="42" t="str">
        <f t="shared" si="9"/>
        <v/>
      </c>
      <c r="Z67" t="str">
        <f t="shared" si="3"/>
        <v/>
      </c>
      <c r="AA67" t="str">
        <f t="shared" si="4"/>
        <v/>
      </c>
    </row>
    <row r="68" spans="2:27" x14ac:dyDescent="0.15">
      <c r="B68" s="35">
        <v>60</v>
      </c>
      <c r="C68" s="84" t="str">
        <f t="shared" si="0"/>
        <v/>
      </c>
      <c r="D68" s="84"/>
      <c r="E68" s="35"/>
      <c r="F68" s="8"/>
      <c r="G68" s="35"/>
      <c r="H68" s="85"/>
      <c r="I68" s="85"/>
      <c r="J68" s="35"/>
      <c r="K68" s="88" t="str">
        <f t="shared" si="10"/>
        <v/>
      </c>
      <c r="L68" s="89"/>
      <c r="M68" s="6" t="str">
        <f>IF(J68="","",(K68/J68)/LOOKUP(RIGHT($D$2,3),定数!$A$6:$A$13,定数!$B$6:$B$13))</f>
        <v/>
      </c>
      <c r="N68" s="35"/>
      <c r="O68" s="8"/>
      <c r="P68" s="85"/>
      <c r="Q68" s="85"/>
      <c r="R68" s="86" t="str">
        <f>IF(P68="","",T68*M68*LOOKUP(RIGHT($D$2,3),定数!$A$6:$A$13,定数!$B$6:$B$13))</f>
        <v/>
      </c>
      <c r="S68" s="86"/>
      <c r="T68" s="87" t="str">
        <f t="shared" si="7"/>
        <v/>
      </c>
      <c r="U68" s="87"/>
      <c r="V68" t="str">
        <f t="shared" si="11"/>
        <v/>
      </c>
      <c r="W68" t="str">
        <f t="shared" si="2"/>
        <v/>
      </c>
      <c r="X68" s="41" t="str">
        <f t="shared" si="8"/>
        <v/>
      </c>
      <c r="Y68" s="42" t="str">
        <f t="shared" si="9"/>
        <v/>
      </c>
      <c r="Z68" t="str">
        <f t="shared" si="3"/>
        <v/>
      </c>
      <c r="AA68" t="str">
        <f t="shared" si="4"/>
        <v/>
      </c>
    </row>
    <row r="69" spans="2:27" x14ac:dyDescent="0.15">
      <c r="B69" s="35">
        <v>61</v>
      </c>
      <c r="C69" s="84" t="str">
        <f t="shared" si="0"/>
        <v/>
      </c>
      <c r="D69" s="84"/>
      <c r="E69" s="35"/>
      <c r="F69" s="8"/>
      <c r="G69" s="35"/>
      <c r="H69" s="85"/>
      <c r="I69" s="85"/>
      <c r="J69" s="35"/>
      <c r="K69" s="88" t="str">
        <f t="shared" si="10"/>
        <v/>
      </c>
      <c r="L69" s="89"/>
      <c r="M69" s="6" t="str">
        <f>IF(J69="","",(K69/J69)/LOOKUP(RIGHT($D$2,3),定数!$A$6:$A$13,定数!$B$6:$B$13))</f>
        <v/>
      </c>
      <c r="N69" s="35"/>
      <c r="O69" s="8"/>
      <c r="P69" s="85"/>
      <c r="Q69" s="85"/>
      <c r="R69" s="86" t="str">
        <f>IF(P69="","",T69*M69*LOOKUP(RIGHT($D$2,3),定数!$A$6:$A$13,定数!$B$6:$B$13))</f>
        <v/>
      </c>
      <c r="S69" s="86"/>
      <c r="T69" s="87" t="str">
        <f t="shared" si="7"/>
        <v/>
      </c>
      <c r="U69" s="87"/>
      <c r="V69" t="str">
        <f t="shared" si="11"/>
        <v/>
      </c>
      <c r="W69" t="str">
        <f t="shared" si="2"/>
        <v/>
      </c>
      <c r="X69" s="41" t="str">
        <f t="shared" si="8"/>
        <v/>
      </c>
      <c r="Y69" s="42" t="str">
        <f t="shared" si="9"/>
        <v/>
      </c>
      <c r="Z69" t="str">
        <f t="shared" si="3"/>
        <v/>
      </c>
      <c r="AA69" t="str">
        <f t="shared" si="4"/>
        <v/>
      </c>
    </row>
    <row r="70" spans="2:27" x14ac:dyDescent="0.15">
      <c r="B70" s="35">
        <v>62</v>
      </c>
      <c r="C70" s="84" t="str">
        <f t="shared" si="0"/>
        <v/>
      </c>
      <c r="D70" s="84"/>
      <c r="E70" s="35"/>
      <c r="F70" s="8"/>
      <c r="G70" s="35"/>
      <c r="H70" s="85"/>
      <c r="I70" s="85"/>
      <c r="J70" s="35"/>
      <c r="K70" s="88" t="str">
        <f t="shared" si="10"/>
        <v/>
      </c>
      <c r="L70" s="89"/>
      <c r="M70" s="6" t="str">
        <f>IF(J70="","",(K70/J70)/LOOKUP(RIGHT($D$2,3),定数!$A$6:$A$13,定数!$B$6:$B$13))</f>
        <v/>
      </c>
      <c r="N70" s="35"/>
      <c r="O70" s="8"/>
      <c r="P70" s="85"/>
      <c r="Q70" s="85"/>
      <c r="R70" s="86" t="str">
        <f>IF(P70="","",T70*M70*LOOKUP(RIGHT($D$2,3),定数!$A$6:$A$13,定数!$B$6:$B$13))</f>
        <v/>
      </c>
      <c r="S70" s="86"/>
      <c r="T70" s="87" t="str">
        <f t="shared" si="7"/>
        <v/>
      </c>
      <c r="U70" s="87"/>
      <c r="V70" t="str">
        <f t="shared" si="11"/>
        <v/>
      </c>
      <c r="W70" t="str">
        <f t="shared" si="2"/>
        <v/>
      </c>
      <c r="X70" s="41" t="str">
        <f t="shared" si="8"/>
        <v/>
      </c>
      <c r="Y70" s="42" t="str">
        <f t="shared" si="9"/>
        <v/>
      </c>
      <c r="Z70" t="str">
        <f t="shared" si="3"/>
        <v/>
      </c>
      <c r="AA70" t="str">
        <f t="shared" si="4"/>
        <v/>
      </c>
    </row>
    <row r="71" spans="2:27" x14ac:dyDescent="0.15">
      <c r="B71" s="35">
        <v>63</v>
      </c>
      <c r="C71" s="84" t="str">
        <f t="shared" si="0"/>
        <v/>
      </c>
      <c r="D71" s="84"/>
      <c r="E71" s="35"/>
      <c r="F71" s="8"/>
      <c r="G71" s="35"/>
      <c r="H71" s="85"/>
      <c r="I71" s="85"/>
      <c r="J71" s="35"/>
      <c r="K71" s="88" t="str">
        <f t="shared" si="10"/>
        <v/>
      </c>
      <c r="L71" s="89"/>
      <c r="M71" s="6" t="str">
        <f>IF(J71="","",(K71/J71)/LOOKUP(RIGHT($D$2,3),定数!$A$6:$A$13,定数!$B$6:$B$13))</f>
        <v/>
      </c>
      <c r="N71" s="35"/>
      <c r="O71" s="8"/>
      <c r="P71" s="85"/>
      <c r="Q71" s="85"/>
      <c r="R71" s="86" t="str">
        <f>IF(P71="","",T71*M71*LOOKUP(RIGHT($D$2,3),定数!$A$6:$A$13,定数!$B$6:$B$13))</f>
        <v/>
      </c>
      <c r="S71" s="86"/>
      <c r="T71" s="87" t="str">
        <f t="shared" si="7"/>
        <v/>
      </c>
      <c r="U71" s="87"/>
      <c r="V71" t="str">
        <f t="shared" si="11"/>
        <v/>
      </c>
      <c r="W71" t="str">
        <f t="shared" si="2"/>
        <v/>
      </c>
      <c r="X71" s="41" t="str">
        <f t="shared" si="8"/>
        <v/>
      </c>
      <c r="Y71" s="42" t="str">
        <f t="shared" si="9"/>
        <v/>
      </c>
      <c r="Z71" t="str">
        <f t="shared" si="3"/>
        <v/>
      </c>
      <c r="AA71" t="str">
        <f t="shared" si="4"/>
        <v/>
      </c>
    </row>
    <row r="72" spans="2:27" x14ac:dyDescent="0.15">
      <c r="B72" s="35">
        <v>64</v>
      </c>
      <c r="C72" s="84" t="str">
        <f t="shared" si="0"/>
        <v/>
      </c>
      <c r="D72" s="84"/>
      <c r="E72" s="35"/>
      <c r="F72" s="8"/>
      <c r="G72" s="35"/>
      <c r="H72" s="85"/>
      <c r="I72" s="85"/>
      <c r="J72" s="35"/>
      <c r="K72" s="88" t="str">
        <f t="shared" si="10"/>
        <v/>
      </c>
      <c r="L72" s="89"/>
      <c r="M72" s="6" t="str">
        <f>IF(J72="","",(K72/J72)/LOOKUP(RIGHT($D$2,3),定数!$A$6:$A$13,定数!$B$6:$B$13))</f>
        <v/>
      </c>
      <c r="N72" s="35"/>
      <c r="O72" s="8"/>
      <c r="P72" s="85"/>
      <c r="Q72" s="85"/>
      <c r="R72" s="86" t="str">
        <f>IF(P72="","",T72*M72*LOOKUP(RIGHT($D$2,3),定数!$A$6:$A$13,定数!$B$6:$B$13))</f>
        <v/>
      </c>
      <c r="S72" s="86"/>
      <c r="T72" s="87" t="str">
        <f t="shared" si="7"/>
        <v/>
      </c>
      <c r="U72" s="87"/>
      <c r="V72" t="str">
        <f t="shared" si="11"/>
        <v/>
      </c>
      <c r="W72" t="str">
        <f t="shared" si="2"/>
        <v/>
      </c>
      <c r="X72" s="41" t="str">
        <f t="shared" si="8"/>
        <v/>
      </c>
      <c r="Y72" s="42" t="str">
        <f t="shared" si="9"/>
        <v/>
      </c>
      <c r="Z72" t="str">
        <f t="shared" si="3"/>
        <v/>
      </c>
      <c r="AA72" t="str">
        <f t="shared" si="4"/>
        <v/>
      </c>
    </row>
    <row r="73" spans="2:27" x14ac:dyDescent="0.15">
      <c r="B73" s="35">
        <v>65</v>
      </c>
      <c r="C73" s="84" t="str">
        <f t="shared" si="0"/>
        <v/>
      </c>
      <c r="D73" s="84"/>
      <c r="E73" s="35"/>
      <c r="F73" s="8"/>
      <c r="G73" s="35"/>
      <c r="H73" s="85"/>
      <c r="I73" s="85"/>
      <c r="J73" s="35"/>
      <c r="K73" s="88" t="str">
        <f t="shared" si="10"/>
        <v/>
      </c>
      <c r="L73" s="89"/>
      <c r="M73" s="6" t="str">
        <f>IF(J73="","",(K73/J73)/LOOKUP(RIGHT($D$2,3),定数!$A$6:$A$13,定数!$B$6:$B$13))</f>
        <v/>
      </c>
      <c r="N73" s="35"/>
      <c r="O73" s="8"/>
      <c r="P73" s="85"/>
      <c r="Q73" s="85"/>
      <c r="R73" s="86" t="str">
        <f>IF(P73="","",T73*M73*LOOKUP(RIGHT($D$2,3),定数!$A$6:$A$13,定数!$B$6:$B$13))</f>
        <v/>
      </c>
      <c r="S73" s="86"/>
      <c r="T73" s="87" t="str">
        <f t="shared" si="7"/>
        <v/>
      </c>
      <c r="U73" s="87"/>
      <c r="V73" t="str">
        <f t="shared" si="11"/>
        <v/>
      </c>
      <c r="W73" t="str">
        <f t="shared" si="2"/>
        <v/>
      </c>
      <c r="X73" s="41" t="str">
        <f t="shared" si="8"/>
        <v/>
      </c>
      <c r="Y73" s="42" t="str">
        <f t="shared" si="9"/>
        <v/>
      </c>
      <c r="Z73" t="str">
        <f t="shared" si="3"/>
        <v/>
      </c>
      <c r="AA73" t="str">
        <f t="shared" si="4"/>
        <v/>
      </c>
    </row>
    <row r="74" spans="2:27" x14ac:dyDescent="0.15">
      <c r="B74" s="35">
        <v>66</v>
      </c>
      <c r="C74" s="84" t="str">
        <f t="shared" ref="C74:C108" si="12">IF(R73="","",C73+R73)</f>
        <v/>
      </c>
      <c r="D74" s="84"/>
      <c r="E74" s="35"/>
      <c r="F74" s="8"/>
      <c r="G74" s="35"/>
      <c r="H74" s="85"/>
      <c r="I74" s="85"/>
      <c r="J74" s="35"/>
      <c r="K74" s="88" t="str">
        <f t="shared" si="10"/>
        <v/>
      </c>
      <c r="L74" s="89"/>
      <c r="M74" s="6" t="str">
        <f>IF(J74="","",(K74/J74)/LOOKUP(RIGHT($D$2,3),定数!$A$6:$A$13,定数!$B$6:$B$13))</f>
        <v/>
      </c>
      <c r="N74" s="35"/>
      <c r="O74" s="8"/>
      <c r="P74" s="85"/>
      <c r="Q74" s="85"/>
      <c r="R74" s="86" t="str">
        <f>IF(P74="","",T74*M74*LOOKUP(RIGHT($D$2,3),定数!$A$6:$A$13,定数!$B$6:$B$13))</f>
        <v/>
      </c>
      <c r="S74" s="86"/>
      <c r="T74" s="87" t="str">
        <f t="shared" si="7"/>
        <v/>
      </c>
      <c r="U74" s="87"/>
      <c r="V74" t="str">
        <f t="shared" si="11"/>
        <v/>
      </c>
      <c r="W74" t="str">
        <f t="shared" si="11"/>
        <v/>
      </c>
      <c r="X74" s="41" t="str">
        <f t="shared" si="8"/>
        <v/>
      </c>
      <c r="Y74" s="42" t="str">
        <f t="shared" si="9"/>
        <v/>
      </c>
      <c r="Z74" t="str">
        <f t="shared" ref="Z74:Z108" si="13">IF(R74&gt;0,R74,"")</f>
        <v/>
      </c>
      <c r="AA74" t="str">
        <f t="shared" ref="AA74:AA108" si="14">IF(R74&lt;0,R74,"")</f>
        <v/>
      </c>
    </row>
    <row r="75" spans="2:27" x14ac:dyDescent="0.15">
      <c r="B75" s="35">
        <v>67</v>
      </c>
      <c r="C75" s="84" t="str">
        <f t="shared" si="12"/>
        <v/>
      </c>
      <c r="D75" s="84"/>
      <c r="E75" s="35"/>
      <c r="F75" s="8"/>
      <c r="G75" s="35"/>
      <c r="H75" s="85"/>
      <c r="I75" s="85"/>
      <c r="J75" s="35"/>
      <c r="K75" s="88" t="str">
        <f t="shared" ref="K75:K108" si="15">IF(J75="","",C75*0.03)</f>
        <v/>
      </c>
      <c r="L75" s="89"/>
      <c r="M75" s="6" t="str">
        <f>IF(J75="","",(K75/J75)/LOOKUP(RIGHT($D$2,3),定数!$A$6:$A$13,定数!$B$6:$B$13))</f>
        <v/>
      </c>
      <c r="N75" s="35"/>
      <c r="O75" s="8"/>
      <c r="P75" s="85"/>
      <c r="Q75" s="85"/>
      <c r="R75" s="86" t="str">
        <f>IF(P75="","",T75*M75*LOOKUP(RIGHT($D$2,3),定数!$A$6:$A$13,定数!$B$6:$B$13))</f>
        <v/>
      </c>
      <c r="S75" s="86"/>
      <c r="T75" s="87" t="str">
        <f t="shared" si="7"/>
        <v/>
      </c>
      <c r="U75" s="87"/>
      <c r="V75" t="str">
        <f t="shared" ref="V75:W90" si="16">IF(S75&lt;&gt;"",IF(S75&lt;0,1+V74,0),"")</f>
        <v/>
      </c>
      <c r="W75" t="str">
        <f t="shared" si="16"/>
        <v/>
      </c>
      <c r="X75" s="41" t="str">
        <f t="shared" si="8"/>
        <v/>
      </c>
      <c r="Y75" s="42" t="str">
        <f t="shared" si="9"/>
        <v/>
      </c>
      <c r="Z75" t="str">
        <f t="shared" si="13"/>
        <v/>
      </c>
      <c r="AA75" t="str">
        <f t="shared" si="14"/>
        <v/>
      </c>
    </row>
    <row r="76" spans="2:27" x14ac:dyDescent="0.15">
      <c r="B76" s="35">
        <v>68</v>
      </c>
      <c r="C76" s="84" t="str">
        <f t="shared" si="12"/>
        <v/>
      </c>
      <c r="D76" s="84"/>
      <c r="E76" s="35"/>
      <c r="F76" s="8"/>
      <c r="G76" s="35"/>
      <c r="H76" s="85"/>
      <c r="I76" s="85"/>
      <c r="J76" s="35"/>
      <c r="K76" s="88" t="str">
        <f t="shared" si="15"/>
        <v/>
      </c>
      <c r="L76" s="89"/>
      <c r="M76" s="6" t="str">
        <f>IF(J76="","",(K76/J76)/LOOKUP(RIGHT($D$2,3),定数!$A$6:$A$13,定数!$B$6:$B$13))</f>
        <v/>
      </c>
      <c r="N76" s="35"/>
      <c r="O76" s="8"/>
      <c r="P76" s="85"/>
      <c r="Q76" s="85"/>
      <c r="R76" s="86" t="str">
        <f>IF(P76="","",T76*M76*LOOKUP(RIGHT($D$2,3),定数!$A$6:$A$13,定数!$B$6:$B$13))</f>
        <v/>
      </c>
      <c r="S76" s="86"/>
      <c r="T76" s="87" t="str">
        <f t="shared" ref="T76:T108" si="17">IF(P76="","",IF(G76="買",(P76-H76),(H76-P76))*IF(RIGHT($D$2,3)="JPY",100,10000))</f>
        <v/>
      </c>
      <c r="U76" s="87"/>
      <c r="V76" t="str">
        <f t="shared" si="16"/>
        <v/>
      </c>
      <c r="W76" t="str">
        <f t="shared" si="16"/>
        <v/>
      </c>
      <c r="X76" s="41" t="str">
        <f t="shared" ref="X76:X108" si="18">IF(C76&lt;&gt;"",MAX(X75,C76),"")</f>
        <v/>
      </c>
      <c r="Y76" s="42" t="str">
        <f t="shared" ref="Y76:Y108" si="19">IF(X76&lt;&gt;"",1-(C76/X76),"")</f>
        <v/>
      </c>
      <c r="Z76" t="str">
        <f t="shared" si="13"/>
        <v/>
      </c>
      <c r="AA76" t="str">
        <f t="shared" si="14"/>
        <v/>
      </c>
    </row>
    <row r="77" spans="2:27" x14ac:dyDescent="0.15">
      <c r="B77" s="35">
        <v>69</v>
      </c>
      <c r="C77" s="84" t="str">
        <f t="shared" si="12"/>
        <v/>
      </c>
      <c r="D77" s="84"/>
      <c r="E77" s="35"/>
      <c r="F77" s="8"/>
      <c r="G77" s="35"/>
      <c r="H77" s="85"/>
      <c r="I77" s="85"/>
      <c r="J77" s="35"/>
      <c r="K77" s="88" t="str">
        <f t="shared" si="15"/>
        <v/>
      </c>
      <c r="L77" s="89"/>
      <c r="M77" s="6" t="str">
        <f>IF(J77="","",(K77/J77)/LOOKUP(RIGHT($D$2,3),定数!$A$6:$A$13,定数!$B$6:$B$13))</f>
        <v/>
      </c>
      <c r="N77" s="35"/>
      <c r="O77" s="8"/>
      <c r="P77" s="85"/>
      <c r="Q77" s="85"/>
      <c r="R77" s="86" t="str">
        <f>IF(P77="","",T77*M77*LOOKUP(RIGHT($D$2,3),定数!$A$6:$A$13,定数!$B$6:$B$13))</f>
        <v/>
      </c>
      <c r="S77" s="86"/>
      <c r="T77" s="87" t="str">
        <f t="shared" si="17"/>
        <v/>
      </c>
      <c r="U77" s="87"/>
      <c r="V77" t="str">
        <f t="shared" si="16"/>
        <v/>
      </c>
      <c r="W77" t="str">
        <f t="shared" si="16"/>
        <v/>
      </c>
      <c r="X77" s="41" t="str">
        <f t="shared" si="18"/>
        <v/>
      </c>
      <c r="Y77" s="42" t="str">
        <f t="shared" si="19"/>
        <v/>
      </c>
      <c r="Z77" t="str">
        <f t="shared" si="13"/>
        <v/>
      </c>
      <c r="AA77" t="str">
        <f t="shared" si="14"/>
        <v/>
      </c>
    </row>
    <row r="78" spans="2:27" x14ac:dyDescent="0.15">
      <c r="B78" s="35">
        <v>70</v>
      </c>
      <c r="C78" s="84" t="str">
        <f t="shared" si="12"/>
        <v/>
      </c>
      <c r="D78" s="84"/>
      <c r="E78" s="35"/>
      <c r="F78" s="8"/>
      <c r="G78" s="35"/>
      <c r="H78" s="85"/>
      <c r="I78" s="85"/>
      <c r="J78" s="35"/>
      <c r="K78" s="88" t="str">
        <f t="shared" si="15"/>
        <v/>
      </c>
      <c r="L78" s="89"/>
      <c r="M78" s="6" t="str">
        <f>IF(J78="","",(K78/J78)/LOOKUP(RIGHT($D$2,3),定数!$A$6:$A$13,定数!$B$6:$B$13))</f>
        <v/>
      </c>
      <c r="N78" s="35"/>
      <c r="O78" s="8"/>
      <c r="P78" s="85"/>
      <c r="Q78" s="85"/>
      <c r="R78" s="86" t="str">
        <f>IF(P78="","",T78*M78*LOOKUP(RIGHT($D$2,3),定数!$A$6:$A$13,定数!$B$6:$B$13))</f>
        <v/>
      </c>
      <c r="S78" s="86"/>
      <c r="T78" s="87" t="str">
        <f t="shared" si="17"/>
        <v/>
      </c>
      <c r="U78" s="87"/>
      <c r="V78" t="str">
        <f t="shared" si="16"/>
        <v/>
      </c>
      <c r="W78" t="str">
        <f t="shared" si="16"/>
        <v/>
      </c>
      <c r="X78" s="41" t="str">
        <f t="shared" si="18"/>
        <v/>
      </c>
      <c r="Y78" s="42" t="str">
        <f t="shared" si="19"/>
        <v/>
      </c>
      <c r="Z78" t="str">
        <f t="shared" si="13"/>
        <v/>
      </c>
      <c r="AA78" t="str">
        <f t="shared" si="14"/>
        <v/>
      </c>
    </row>
    <row r="79" spans="2:27" x14ac:dyDescent="0.15">
      <c r="B79" s="35">
        <v>71</v>
      </c>
      <c r="C79" s="84" t="str">
        <f t="shared" si="12"/>
        <v/>
      </c>
      <c r="D79" s="84"/>
      <c r="E79" s="35"/>
      <c r="F79" s="8"/>
      <c r="G79" s="35"/>
      <c r="H79" s="85"/>
      <c r="I79" s="85"/>
      <c r="J79" s="35"/>
      <c r="K79" s="88" t="str">
        <f t="shared" si="15"/>
        <v/>
      </c>
      <c r="L79" s="89"/>
      <c r="M79" s="6" t="str">
        <f>IF(J79="","",(K79/J79)/LOOKUP(RIGHT($D$2,3),定数!$A$6:$A$13,定数!$B$6:$B$13))</f>
        <v/>
      </c>
      <c r="N79" s="35"/>
      <c r="O79" s="8"/>
      <c r="P79" s="85"/>
      <c r="Q79" s="85"/>
      <c r="R79" s="86" t="str">
        <f>IF(P79="","",T79*M79*LOOKUP(RIGHT($D$2,3),定数!$A$6:$A$13,定数!$B$6:$B$13))</f>
        <v/>
      </c>
      <c r="S79" s="86"/>
      <c r="T79" s="87" t="str">
        <f t="shared" si="17"/>
        <v/>
      </c>
      <c r="U79" s="87"/>
      <c r="V79" t="str">
        <f t="shared" si="16"/>
        <v/>
      </c>
      <c r="W79" t="str">
        <f t="shared" si="16"/>
        <v/>
      </c>
      <c r="X79" s="41" t="str">
        <f t="shared" si="18"/>
        <v/>
      </c>
      <c r="Y79" s="42" t="str">
        <f t="shared" si="19"/>
        <v/>
      </c>
      <c r="Z79" t="str">
        <f t="shared" si="13"/>
        <v/>
      </c>
      <c r="AA79" t="str">
        <f t="shared" si="14"/>
        <v/>
      </c>
    </row>
    <row r="80" spans="2:27" x14ac:dyDescent="0.15">
      <c r="B80" s="35">
        <v>72</v>
      </c>
      <c r="C80" s="84" t="str">
        <f t="shared" si="12"/>
        <v/>
      </c>
      <c r="D80" s="84"/>
      <c r="E80" s="35"/>
      <c r="F80" s="8"/>
      <c r="G80" s="35"/>
      <c r="H80" s="85"/>
      <c r="I80" s="85"/>
      <c r="J80" s="35"/>
      <c r="K80" s="88" t="str">
        <f t="shared" si="15"/>
        <v/>
      </c>
      <c r="L80" s="89"/>
      <c r="M80" s="6" t="str">
        <f>IF(J80="","",(K80/J80)/LOOKUP(RIGHT($D$2,3),定数!$A$6:$A$13,定数!$B$6:$B$13))</f>
        <v/>
      </c>
      <c r="N80" s="35"/>
      <c r="O80" s="8"/>
      <c r="P80" s="85"/>
      <c r="Q80" s="85"/>
      <c r="R80" s="86" t="str">
        <f>IF(P80="","",T80*M80*LOOKUP(RIGHT($D$2,3),定数!$A$6:$A$13,定数!$B$6:$B$13))</f>
        <v/>
      </c>
      <c r="S80" s="86"/>
      <c r="T80" s="87" t="str">
        <f t="shared" si="17"/>
        <v/>
      </c>
      <c r="U80" s="87"/>
      <c r="V80" t="str">
        <f t="shared" si="16"/>
        <v/>
      </c>
      <c r="W80" t="str">
        <f t="shared" si="16"/>
        <v/>
      </c>
      <c r="X80" s="41" t="str">
        <f t="shared" si="18"/>
        <v/>
      </c>
      <c r="Y80" s="42" t="str">
        <f t="shared" si="19"/>
        <v/>
      </c>
      <c r="Z80" t="str">
        <f t="shared" si="13"/>
        <v/>
      </c>
      <c r="AA80" t="str">
        <f t="shared" si="14"/>
        <v/>
      </c>
    </row>
    <row r="81" spans="2:27" x14ac:dyDescent="0.15">
      <c r="B81" s="35">
        <v>73</v>
      </c>
      <c r="C81" s="84" t="str">
        <f t="shared" si="12"/>
        <v/>
      </c>
      <c r="D81" s="84"/>
      <c r="E81" s="35"/>
      <c r="F81" s="8"/>
      <c r="G81" s="35"/>
      <c r="H81" s="85"/>
      <c r="I81" s="85"/>
      <c r="J81" s="35"/>
      <c r="K81" s="88" t="str">
        <f t="shared" si="15"/>
        <v/>
      </c>
      <c r="L81" s="89"/>
      <c r="M81" s="6" t="str">
        <f>IF(J81="","",(K81/J81)/LOOKUP(RIGHT($D$2,3),定数!$A$6:$A$13,定数!$B$6:$B$13))</f>
        <v/>
      </c>
      <c r="N81" s="35"/>
      <c r="O81" s="8"/>
      <c r="P81" s="85"/>
      <c r="Q81" s="85"/>
      <c r="R81" s="86" t="str">
        <f>IF(P81="","",T81*M81*LOOKUP(RIGHT($D$2,3),定数!$A$6:$A$13,定数!$B$6:$B$13))</f>
        <v/>
      </c>
      <c r="S81" s="86"/>
      <c r="T81" s="87" t="str">
        <f t="shared" si="17"/>
        <v/>
      </c>
      <c r="U81" s="87"/>
      <c r="V81" t="str">
        <f t="shared" si="16"/>
        <v/>
      </c>
      <c r="W81" t="str">
        <f t="shared" si="16"/>
        <v/>
      </c>
      <c r="X81" s="41" t="str">
        <f t="shared" si="18"/>
        <v/>
      </c>
      <c r="Y81" s="42" t="str">
        <f t="shared" si="19"/>
        <v/>
      </c>
      <c r="Z81" t="str">
        <f t="shared" si="13"/>
        <v/>
      </c>
      <c r="AA81" t="str">
        <f t="shared" si="14"/>
        <v/>
      </c>
    </row>
    <row r="82" spans="2:27" x14ac:dyDescent="0.15">
      <c r="B82" s="35">
        <v>74</v>
      </c>
      <c r="C82" s="84" t="str">
        <f t="shared" si="12"/>
        <v/>
      </c>
      <c r="D82" s="84"/>
      <c r="E82" s="35"/>
      <c r="F82" s="8"/>
      <c r="G82" s="35"/>
      <c r="H82" s="85"/>
      <c r="I82" s="85"/>
      <c r="J82" s="35"/>
      <c r="K82" s="88" t="str">
        <f t="shared" si="15"/>
        <v/>
      </c>
      <c r="L82" s="89"/>
      <c r="M82" s="6" t="str">
        <f>IF(J82="","",(K82/J82)/LOOKUP(RIGHT($D$2,3),定数!$A$6:$A$13,定数!$B$6:$B$13))</f>
        <v/>
      </c>
      <c r="N82" s="35"/>
      <c r="O82" s="8"/>
      <c r="P82" s="85"/>
      <c r="Q82" s="85"/>
      <c r="R82" s="86" t="str">
        <f>IF(P82="","",T82*M82*LOOKUP(RIGHT($D$2,3),定数!$A$6:$A$13,定数!$B$6:$B$13))</f>
        <v/>
      </c>
      <c r="S82" s="86"/>
      <c r="T82" s="87" t="str">
        <f t="shared" si="17"/>
        <v/>
      </c>
      <c r="U82" s="87"/>
      <c r="V82" t="str">
        <f t="shared" si="16"/>
        <v/>
      </c>
      <c r="W82" t="str">
        <f t="shared" si="16"/>
        <v/>
      </c>
      <c r="X82" s="41" t="str">
        <f t="shared" si="18"/>
        <v/>
      </c>
      <c r="Y82" s="42" t="str">
        <f t="shared" si="19"/>
        <v/>
      </c>
      <c r="Z82" t="str">
        <f t="shared" si="13"/>
        <v/>
      </c>
      <c r="AA82" t="str">
        <f t="shared" si="14"/>
        <v/>
      </c>
    </row>
    <row r="83" spans="2:27" x14ac:dyDescent="0.15">
      <c r="B83" s="35">
        <v>75</v>
      </c>
      <c r="C83" s="84" t="str">
        <f t="shared" si="12"/>
        <v/>
      </c>
      <c r="D83" s="84"/>
      <c r="E83" s="35"/>
      <c r="F83" s="8"/>
      <c r="G83" s="35"/>
      <c r="H83" s="85"/>
      <c r="I83" s="85"/>
      <c r="J83" s="35"/>
      <c r="K83" s="88" t="str">
        <f t="shared" si="15"/>
        <v/>
      </c>
      <c r="L83" s="89"/>
      <c r="M83" s="6" t="str">
        <f>IF(J83="","",(K83/J83)/LOOKUP(RIGHT($D$2,3),定数!$A$6:$A$13,定数!$B$6:$B$13))</f>
        <v/>
      </c>
      <c r="N83" s="35"/>
      <c r="O83" s="8"/>
      <c r="P83" s="85"/>
      <c r="Q83" s="85"/>
      <c r="R83" s="86" t="str">
        <f>IF(P83="","",T83*M83*LOOKUP(RIGHT($D$2,3),定数!$A$6:$A$13,定数!$B$6:$B$13))</f>
        <v/>
      </c>
      <c r="S83" s="86"/>
      <c r="T83" s="87" t="str">
        <f t="shared" si="17"/>
        <v/>
      </c>
      <c r="U83" s="87"/>
      <c r="V83" t="str">
        <f t="shared" si="16"/>
        <v/>
      </c>
      <c r="W83" t="str">
        <f t="shared" si="16"/>
        <v/>
      </c>
      <c r="X83" s="41" t="str">
        <f t="shared" si="18"/>
        <v/>
      </c>
      <c r="Y83" s="42" t="str">
        <f t="shared" si="19"/>
        <v/>
      </c>
      <c r="Z83" t="str">
        <f t="shared" si="13"/>
        <v/>
      </c>
      <c r="AA83" t="str">
        <f t="shared" si="14"/>
        <v/>
      </c>
    </row>
    <row r="84" spans="2:27" x14ac:dyDescent="0.15">
      <c r="B84" s="35">
        <v>76</v>
      </c>
      <c r="C84" s="84" t="str">
        <f t="shared" si="12"/>
        <v/>
      </c>
      <c r="D84" s="84"/>
      <c r="E84" s="35"/>
      <c r="F84" s="8"/>
      <c r="G84" s="35"/>
      <c r="H84" s="85"/>
      <c r="I84" s="85"/>
      <c r="J84" s="35"/>
      <c r="K84" s="88" t="str">
        <f t="shared" si="15"/>
        <v/>
      </c>
      <c r="L84" s="89"/>
      <c r="M84" s="6" t="str">
        <f>IF(J84="","",(K84/J84)/LOOKUP(RIGHT($D$2,3),定数!$A$6:$A$13,定数!$B$6:$B$13))</f>
        <v/>
      </c>
      <c r="N84" s="35"/>
      <c r="O84" s="8"/>
      <c r="P84" s="85"/>
      <c r="Q84" s="85"/>
      <c r="R84" s="86" t="str">
        <f>IF(P84="","",T84*M84*LOOKUP(RIGHT($D$2,3),定数!$A$6:$A$13,定数!$B$6:$B$13))</f>
        <v/>
      </c>
      <c r="S84" s="86"/>
      <c r="T84" s="87" t="str">
        <f t="shared" si="17"/>
        <v/>
      </c>
      <c r="U84" s="87"/>
      <c r="V84" t="str">
        <f t="shared" si="16"/>
        <v/>
      </c>
      <c r="W84" t="str">
        <f t="shared" si="16"/>
        <v/>
      </c>
      <c r="X84" s="41" t="str">
        <f t="shared" si="18"/>
        <v/>
      </c>
      <c r="Y84" s="42" t="str">
        <f t="shared" si="19"/>
        <v/>
      </c>
      <c r="Z84" t="str">
        <f t="shared" si="13"/>
        <v/>
      </c>
      <c r="AA84" t="str">
        <f t="shared" si="14"/>
        <v/>
      </c>
    </row>
    <row r="85" spans="2:27" x14ac:dyDescent="0.15">
      <c r="B85" s="35">
        <v>77</v>
      </c>
      <c r="C85" s="84" t="str">
        <f t="shared" si="12"/>
        <v/>
      </c>
      <c r="D85" s="84"/>
      <c r="E85" s="35"/>
      <c r="F85" s="8"/>
      <c r="G85" s="35"/>
      <c r="H85" s="85"/>
      <c r="I85" s="85"/>
      <c r="J85" s="35"/>
      <c r="K85" s="88" t="str">
        <f t="shared" si="15"/>
        <v/>
      </c>
      <c r="L85" s="89"/>
      <c r="M85" s="6" t="str">
        <f>IF(J85="","",(K85/J85)/LOOKUP(RIGHT($D$2,3),定数!$A$6:$A$13,定数!$B$6:$B$13))</f>
        <v/>
      </c>
      <c r="N85" s="35"/>
      <c r="O85" s="8"/>
      <c r="P85" s="85"/>
      <c r="Q85" s="85"/>
      <c r="R85" s="86" t="str">
        <f>IF(P85="","",T85*M85*LOOKUP(RIGHT($D$2,3),定数!$A$6:$A$13,定数!$B$6:$B$13))</f>
        <v/>
      </c>
      <c r="S85" s="86"/>
      <c r="T85" s="87" t="str">
        <f t="shared" si="17"/>
        <v/>
      </c>
      <c r="U85" s="87"/>
      <c r="V85" t="str">
        <f t="shared" si="16"/>
        <v/>
      </c>
      <c r="W85" t="str">
        <f t="shared" si="16"/>
        <v/>
      </c>
      <c r="X85" s="41" t="str">
        <f t="shared" si="18"/>
        <v/>
      </c>
      <c r="Y85" s="42" t="str">
        <f t="shared" si="19"/>
        <v/>
      </c>
      <c r="Z85" t="str">
        <f t="shared" si="13"/>
        <v/>
      </c>
      <c r="AA85" t="str">
        <f t="shared" si="14"/>
        <v/>
      </c>
    </row>
    <row r="86" spans="2:27" x14ac:dyDescent="0.15">
      <c r="B86" s="35">
        <v>78</v>
      </c>
      <c r="C86" s="84" t="str">
        <f t="shared" si="12"/>
        <v/>
      </c>
      <c r="D86" s="84"/>
      <c r="E86" s="35"/>
      <c r="F86" s="8"/>
      <c r="G86" s="35"/>
      <c r="H86" s="85"/>
      <c r="I86" s="85"/>
      <c r="J86" s="35"/>
      <c r="K86" s="88" t="str">
        <f t="shared" si="15"/>
        <v/>
      </c>
      <c r="L86" s="89"/>
      <c r="M86" s="6" t="str">
        <f>IF(J86="","",(K86/J86)/LOOKUP(RIGHT($D$2,3),定数!$A$6:$A$13,定数!$B$6:$B$13))</f>
        <v/>
      </c>
      <c r="N86" s="35"/>
      <c r="O86" s="8"/>
      <c r="P86" s="85"/>
      <c r="Q86" s="85"/>
      <c r="R86" s="86" t="str">
        <f>IF(P86="","",T86*M86*LOOKUP(RIGHT($D$2,3),定数!$A$6:$A$13,定数!$B$6:$B$13))</f>
        <v/>
      </c>
      <c r="S86" s="86"/>
      <c r="T86" s="87" t="str">
        <f t="shared" si="17"/>
        <v/>
      </c>
      <c r="U86" s="87"/>
      <c r="V86" t="str">
        <f t="shared" si="16"/>
        <v/>
      </c>
      <c r="W86" t="str">
        <f t="shared" si="16"/>
        <v/>
      </c>
      <c r="X86" s="41" t="str">
        <f t="shared" si="18"/>
        <v/>
      </c>
      <c r="Y86" s="42" t="str">
        <f t="shared" si="19"/>
        <v/>
      </c>
      <c r="Z86" t="str">
        <f t="shared" si="13"/>
        <v/>
      </c>
      <c r="AA86" t="str">
        <f t="shared" si="14"/>
        <v/>
      </c>
    </row>
    <row r="87" spans="2:27" x14ac:dyDescent="0.15">
      <c r="B87" s="35">
        <v>79</v>
      </c>
      <c r="C87" s="84" t="str">
        <f t="shared" si="12"/>
        <v/>
      </c>
      <c r="D87" s="84"/>
      <c r="E87" s="35"/>
      <c r="F87" s="8"/>
      <c r="G87" s="35"/>
      <c r="H87" s="85"/>
      <c r="I87" s="85"/>
      <c r="J87" s="35"/>
      <c r="K87" s="88" t="str">
        <f t="shared" si="15"/>
        <v/>
      </c>
      <c r="L87" s="89"/>
      <c r="M87" s="6" t="str">
        <f>IF(J87="","",(K87/J87)/LOOKUP(RIGHT($D$2,3),定数!$A$6:$A$13,定数!$B$6:$B$13))</f>
        <v/>
      </c>
      <c r="N87" s="35"/>
      <c r="O87" s="8"/>
      <c r="P87" s="85"/>
      <c r="Q87" s="85"/>
      <c r="R87" s="86" t="str">
        <f>IF(P87="","",T87*M87*LOOKUP(RIGHT($D$2,3),定数!$A$6:$A$13,定数!$B$6:$B$13))</f>
        <v/>
      </c>
      <c r="S87" s="86"/>
      <c r="T87" s="87" t="str">
        <f t="shared" si="17"/>
        <v/>
      </c>
      <c r="U87" s="87"/>
      <c r="V87" t="str">
        <f t="shared" si="16"/>
        <v/>
      </c>
      <c r="W87" t="str">
        <f t="shared" si="16"/>
        <v/>
      </c>
      <c r="X87" s="41" t="str">
        <f t="shared" si="18"/>
        <v/>
      </c>
      <c r="Y87" s="42" t="str">
        <f t="shared" si="19"/>
        <v/>
      </c>
      <c r="Z87" t="str">
        <f t="shared" si="13"/>
        <v/>
      </c>
      <c r="AA87" t="str">
        <f t="shared" si="14"/>
        <v/>
      </c>
    </row>
    <row r="88" spans="2:27" x14ac:dyDescent="0.15">
      <c r="B88" s="35">
        <v>80</v>
      </c>
      <c r="C88" s="84" t="str">
        <f t="shared" si="12"/>
        <v/>
      </c>
      <c r="D88" s="84"/>
      <c r="E88" s="35"/>
      <c r="F88" s="8"/>
      <c r="G88" s="35"/>
      <c r="H88" s="85"/>
      <c r="I88" s="85"/>
      <c r="J88" s="35"/>
      <c r="K88" s="88" t="str">
        <f t="shared" si="15"/>
        <v/>
      </c>
      <c r="L88" s="89"/>
      <c r="M88" s="6" t="str">
        <f>IF(J88="","",(K88/J88)/LOOKUP(RIGHT($D$2,3),定数!$A$6:$A$13,定数!$B$6:$B$13))</f>
        <v/>
      </c>
      <c r="N88" s="35"/>
      <c r="O88" s="8"/>
      <c r="P88" s="85"/>
      <c r="Q88" s="85"/>
      <c r="R88" s="86" t="str">
        <f>IF(P88="","",T88*M88*LOOKUP(RIGHT($D$2,3),定数!$A$6:$A$13,定数!$B$6:$B$13))</f>
        <v/>
      </c>
      <c r="S88" s="86"/>
      <c r="T88" s="87" t="str">
        <f t="shared" si="17"/>
        <v/>
      </c>
      <c r="U88" s="87"/>
      <c r="V88" t="str">
        <f t="shared" si="16"/>
        <v/>
      </c>
      <c r="W88" t="str">
        <f t="shared" si="16"/>
        <v/>
      </c>
      <c r="X88" s="41" t="str">
        <f t="shared" si="18"/>
        <v/>
      </c>
      <c r="Y88" s="42" t="str">
        <f t="shared" si="19"/>
        <v/>
      </c>
      <c r="Z88" t="str">
        <f t="shared" si="13"/>
        <v/>
      </c>
      <c r="AA88" t="str">
        <f t="shared" si="14"/>
        <v/>
      </c>
    </row>
    <row r="89" spans="2:27" x14ac:dyDescent="0.15">
      <c r="B89" s="35">
        <v>81</v>
      </c>
      <c r="C89" s="84" t="str">
        <f t="shared" si="12"/>
        <v/>
      </c>
      <c r="D89" s="84"/>
      <c r="E89" s="35"/>
      <c r="F89" s="8"/>
      <c r="G89" s="35"/>
      <c r="H89" s="85"/>
      <c r="I89" s="85"/>
      <c r="J89" s="35"/>
      <c r="K89" s="88" t="str">
        <f t="shared" si="15"/>
        <v/>
      </c>
      <c r="L89" s="89"/>
      <c r="M89" s="6" t="str">
        <f>IF(J89="","",(K89/J89)/LOOKUP(RIGHT($D$2,3),定数!$A$6:$A$13,定数!$B$6:$B$13))</f>
        <v/>
      </c>
      <c r="N89" s="35"/>
      <c r="O89" s="8"/>
      <c r="P89" s="85"/>
      <c r="Q89" s="85"/>
      <c r="R89" s="86" t="str">
        <f>IF(P89="","",T89*M89*LOOKUP(RIGHT($D$2,3),定数!$A$6:$A$13,定数!$B$6:$B$13))</f>
        <v/>
      </c>
      <c r="S89" s="86"/>
      <c r="T89" s="87" t="str">
        <f t="shared" si="17"/>
        <v/>
      </c>
      <c r="U89" s="87"/>
      <c r="V89" t="str">
        <f t="shared" si="16"/>
        <v/>
      </c>
      <c r="W89" t="str">
        <f t="shared" si="16"/>
        <v/>
      </c>
      <c r="X89" s="41" t="str">
        <f t="shared" si="18"/>
        <v/>
      </c>
      <c r="Y89" s="42" t="str">
        <f t="shared" si="19"/>
        <v/>
      </c>
      <c r="Z89" t="str">
        <f t="shared" si="13"/>
        <v/>
      </c>
      <c r="AA89" t="str">
        <f t="shared" si="14"/>
        <v/>
      </c>
    </row>
    <row r="90" spans="2:27" x14ac:dyDescent="0.15">
      <c r="B90" s="35">
        <v>82</v>
      </c>
      <c r="C90" s="84" t="str">
        <f t="shared" si="12"/>
        <v/>
      </c>
      <c r="D90" s="84"/>
      <c r="E90" s="35"/>
      <c r="F90" s="8"/>
      <c r="G90" s="35"/>
      <c r="H90" s="85"/>
      <c r="I90" s="85"/>
      <c r="J90" s="35"/>
      <c r="K90" s="88" t="str">
        <f t="shared" si="15"/>
        <v/>
      </c>
      <c r="L90" s="89"/>
      <c r="M90" s="6" t="str">
        <f>IF(J90="","",(K90/J90)/LOOKUP(RIGHT($D$2,3),定数!$A$6:$A$13,定数!$B$6:$B$13))</f>
        <v/>
      </c>
      <c r="N90" s="35"/>
      <c r="O90" s="8"/>
      <c r="P90" s="85"/>
      <c r="Q90" s="85"/>
      <c r="R90" s="86" t="str">
        <f>IF(P90="","",T90*M90*LOOKUP(RIGHT($D$2,3),定数!$A$6:$A$13,定数!$B$6:$B$13))</f>
        <v/>
      </c>
      <c r="S90" s="86"/>
      <c r="T90" s="87" t="str">
        <f t="shared" si="17"/>
        <v/>
      </c>
      <c r="U90" s="87"/>
      <c r="V90" t="str">
        <f t="shared" si="16"/>
        <v/>
      </c>
      <c r="W90" t="str">
        <f t="shared" si="16"/>
        <v/>
      </c>
      <c r="X90" s="41" t="str">
        <f t="shared" si="18"/>
        <v/>
      </c>
      <c r="Y90" s="42" t="str">
        <f t="shared" si="19"/>
        <v/>
      </c>
      <c r="Z90" t="str">
        <f t="shared" si="13"/>
        <v/>
      </c>
      <c r="AA90" t="str">
        <f t="shared" si="14"/>
        <v/>
      </c>
    </row>
    <row r="91" spans="2:27" x14ac:dyDescent="0.15">
      <c r="B91" s="35">
        <v>83</v>
      </c>
      <c r="C91" s="84" t="str">
        <f t="shared" si="12"/>
        <v/>
      </c>
      <c r="D91" s="84"/>
      <c r="E91" s="35"/>
      <c r="F91" s="8"/>
      <c r="G91" s="35"/>
      <c r="H91" s="85"/>
      <c r="I91" s="85"/>
      <c r="J91" s="35"/>
      <c r="K91" s="88" t="str">
        <f t="shared" si="15"/>
        <v/>
      </c>
      <c r="L91" s="89"/>
      <c r="M91" s="6" t="str">
        <f>IF(J91="","",(K91/J91)/LOOKUP(RIGHT($D$2,3),定数!$A$6:$A$13,定数!$B$6:$B$13))</f>
        <v/>
      </c>
      <c r="N91" s="35"/>
      <c r="O91" s="8"/>
      <c r="P91" s="85"/>
      <c r="Q91" s="85"/>
      <c r="R91" s="86" t="str">
        <f>IF(P91="","",T91*M91*LOOKUP(RIGHT($D$2,3),定数!$A$6:$A$13,定数!$B$6:$B$13))</f>
        <v/>
      </c>
      <c r="S91" s="86"/>
      <c r="T91" s="87" t="str">
        <f t="shared" si="17"/>
        <v/>
      </c>
      <c r="U91" s="87"/>
      <c r="V91" t="str">
        <f t="shared" ref="V91:W106" si="20">IF(S91&lt;&gt;"",IF(S91&lt;0,1+V90,0),"")</f>
        <v/>
      </c>
      <c r="W91" t="str">
        <f t="shared" si="20"/>
        <v/>
      </c>
      <c r="X91" s="41" t="str">
        <f t="shared" si="18"/>
        <v/>
      </c>
      <c r="Y91" s="42" t="str">
        <f t="shared" si="19"/>
        <v/>
      </c>
      <c r="Z91" t="str">
        <f t="shared" si="13"/>
        <v/>
      </c>
      <c r="AA91" t="str">
        <f t="shared" si="14"/>
        <v/>
      </c>
    </row>
    <row r="92" spans="2:27" x14ac:dyDescent="0.15">
      <c r="B92" s="35">
        <v>84</v>
      </c>
      <c r="C92" s="84" t="str">
        <f t="shared" si="12"/>
        <v/>
      </c>
      <c r="D92" s="84"/>
      <c r="E92" s="35"/>
      <c r="F92" s="8"/>
      <c r="G92" s="35"/>
      <c r="H92" s="85"/>
      <c r="I92" s="85"/>
      <c r="J92" s="35"/>
      <c r="K92" s="88" t="str">
        <f t="shared" si="15"/>
        <v/>
      </c>
      <c r="L92" s="89"/>
      <c r="M92" s="6" t="str">
        <f>IF(J92="","",(K92/J92)/LOOKUP(RIGHT($D$2,3),定数!$A$6:$A$13,定数!$B$6:$B$13))</f>
        <v/>
      </c>
      <c r="N92" s="35"/>
      <c r="O92" s="8"/>
      <c r="P92" s="85"/>
      <c r="Q92" s="85"/>
      <c r="R92" s="86" t="str">
        <f>IF(P92="","",T92*M92*LOOKUP(RIGHT($D$2,3),定数!$A$6:$A$13,定数!$B$6:$B$13))</f>
        <v/>
      </c>
      <c r="S92" s="86"/>
      <c r="T92" s="87" t="str">
        <f t="shared" si="17"/>
        <v/>
      </c>
      <c r="U92" s="87"/>
      <c r="V92" t="str">
        <f t="shared" si="20"/>
        <v/>
      </c>
      <c r="W92" t="str">
        <f t="shared" si="20"/>
        <v/>
      </c>
      <c r="X92" s="41" t="str">
        <f t="shared" si="18"/>
        <v/>
      </c>
      <c r="Y92" s="42" t="str">
        <f t="shared" si="19"/>
        <v/>
      </c>
      <c r="Z92" t="str">
        <f t="shared" si="13"/>
        <v/>
      </c>
      <c r="AA92" t="str">
        <f t="shared" si="14"/>
        <v/>
      </c>
    </row>
    <row r="93" spans="2:27" x14ac:dyDescent="0.15">
      <c r="B93" s="35">
        <v>85</v>
      </c>
      <c r="C93" s="84" t="str">
        <f t="shared" si="12"/>
        <v/>
      </c>
      <c r="D93" s="84"/>
      <c r="E93" s="35"/>
      <c r="F93" s="8"/>
      <c r="G93" s="35"/>
      <c r="H93" s="85"/>
      <c r="I93" s="85"/>
      <c r="J93" s="35"/>
      <c r="K93" s="88" t="str">
        <f t="shared" si="15"/>
        <v/>
      </c>
      <c r="L93" s="89"/>
      <c r="M93" s="6" t="str">
        <f>IF(J93="","",(K93/J93)/LOOKUP(RIGHT($D$2,3),定数!$A$6:$A$13,定数!$B$6:$B$13))</f>
        <v/>
      </c>
      <c r="N93" s="35"/>
      <c r="O93" s="8"/>
      <c r="P93" s="85"/>
      <c r="Q93" s="85"/>
      <c r="R93" s="86" t="str">
        <f>IF(P93="","",T93*M93*LOOKUP(RIGHT($D$2,3),定数!$A$6:$A$13,定数!$B$6:$B$13))</f>
        <v/>
      </c>
      <c r="S93" s="86"/>
      <c r="T93" s="87" t="str">
        <f t="shared" si="17"/>
        <v/>
      </c>
      <c r="U93" s="87"/>
      <c r="V93" t="str">
        <f t="shared" si="20"/>
        <v/>
      </c>
      <c r="W93" t="str">
        <f t="shared" si="20"/>
        <v/>
      </c>
      <c r="X93" s="41" t="str">
        <f t="shared" si="18"/>
        <v/>
      </c>
      <c r="Y93" s="42" t="str">
        <f t="shared" si="19"/>
        <v/>
      </c>
      <c r="Z93" t="str">
        <f t="shared" si="13"/>
        <v/>
      </c>
      <c r="AA93" t="str">
        <f t="shared" si="14"/>
        <v/>
      </c>
    </row>
    <row r="94" spans="2:27" x14ac:dyDescent="0.15">
      <c r="B94" s="35">
        <v>86</v>
      </c>
      <c r="C94" s="84" t="str">
        <f t="shared" si="12"/>
        <v/>
      </c>
      <c r="D94" s="84"/>
      <c r="E94" s="35"/>
      <c r="F94" s="8"/>
      <c r="G94" s="35"/>
      <c r="H94" s="85"/>
      <c r="I94" s="85"/>
      <c r="J94" s="35"/>
      <c r="K94" s="88" t="str">
        <f t="shared" si="15"/>
        <v/>
      </c>
      <c r="L94" s="89"/>
      <c r="M94" s="6" t="str">
        <f>IF(J94="","",(K94/J94)/LOOKUP(RIGHT($D$2,3),定数!$A$6:$A$13,定数!$B$6:$B$13))</f>
        <v/>
      </c>
      <c r="N94" s="35"/>
      <c r="O94" s="8"/>
      <c r="P94" s="85"/>
      <c r="Q94" s="85"/>
      <c r="R94" s="86" t="str">
        <f>IF(P94="","",T94*M94*LOOKUP(RIGHT($D$2,3),定数!$A$6:$A$13,定数!$B$6:$B$13))</f>
        <v/>
      </c>
      <c r="S94" s="86"/>
      <c r="T94" s="87" t="str">
        <f t="shared" si="17"/>
        <v/>
      </c>
      <c r="U94" s="87"/>
      <c r="V94" t="str">
        <f t="shared" si="20"/>
        <v/>
      </c>
      <c r="W94" t="str">
        <f t="shared" si="20"/>
        <v/>
      </c>
      <c r="X94" s="41" t="str">
        <f t="shared" si="18"/>
        <v/>
      </c>
      <c r="Y94" s="42" t="str">
        <f t="shared" si="19"/>
        <v/>
      </c>
      <c r="Z94" t="str">
        <f t="shared" si="13"/>
        <v/>
      </c>
      <c r="AA94" t="str">
        <f t="shared" si="14"/>
        <v/>
      </c>
    </row>
    <row r="95" spans="2:27" x14ac:dyDescent="0.15">
      <c r="B95" s="35">
        <v>87</v>
      </c>
      <c r="C95" s="84" t="str">
        <f t="shared" si="12"/>
        <v/>
      </c>
      <c r="D95" s="84"/>
      <c r="E95" s="35"/>
      <c r="F95" s="8"/>
      <c r="G95" s="35"/>
      <c r="H95" s="85"/>
      <c r="I95" s="85"/>
      <c r="J95" s="35"/>
      <c r="K95" s="88" t="str">
        <f t="shared" si="15"/>
        <v/>
      </c>
      <c r="L95" s="89"/>
      <c r="M95" s="6" t="str">
        <f>IF(J95="","",(K95/J95)/LOOKUP(RIGHT($D$2,3),定数!$A$6:$A$13,定数!$B$6:$B$13))</f>
        <v/>
      </c>
      <c r="N95" s="35"/>
      <c r="O95" s="8"/>
      <c r="P95" s="85"/>
      <c r="Q95" s="85"/>
      <c r="R95" s="86" t="str">
        <f>IF(P95="","",T95*M95*LOOKUP(RIGHT($D$2,3),定数!$A$6:$A$13,定数!$B$6:$B$13))</f>
        <v/>
      </c>
      <c r="S95" s="86"/>
      <c r="T95" s="87" t="str">
        <f t="shared" si="17"/>
        <v/>
      </c>
      <c r="U95" s="87"/>
      <c r="V95" t="str">
        <f t="shared" si="20"/>
        <v/>
      </c>
      <c r="W95" t="str">
        <f t="shared" si="20"/>
        <v/>
      </c>
      <c r="X95" s="41" t="str">
        <f t="shared" si="18"/>
        <v/>
      </c>
      <c r="Y95" s="42" t="str">
        <f t="shared" si="19"/>
        <v/>
      </c>
      <c r="Z95" t="str">
        <f t="shared" si="13"/>
        <v/>
      </c>
      <c r="AA95" t="str">
        <f t="shared" si="14"/>
        <v/>
      </c>
    </row>
    <row r="96" spans="2:27" x14ac:dyDescent="0.15">
      <c r="B96" s="35">
        <v>88</v>
      </c>
      <c r="C96" s="84" t="str">
        <f t="shared" si="12"/>
        <v/>
      </c>
      <c r="D96" s="84"/>
      <c r="E96" s="35"/>
      <c r="F96" s="8"/>
      <c r="G96" s="35"/>
      <c r="H96" s="85"/>
      <c r="I96" s="85"/>
      <c r="J96" s="35"/>
      <c r="K96" s="88" t="str">
        <f t="shared" si="15"/>
        <v/>
      </c>
      <c r="L96" s="89"/>
      <c r="M96" s="6" t="str">
        <f>IF(J96="","",(K96/J96)/LOOKUP(RIGHT($D$2,3),定数!$A$6:$A$13,定数!$B$6:$B$13))</f>
        <v/>
      </c>
      <c r="N96" s="35"/>
      <c r="O96" s="8"/>
      <c r="P96" s="85"/>
      <c r="Q96" s="85"/>
      <c r="R96" s="86" t="str">
        <f>IF(P96="","",T96*M96*LOOKUP(RIGHT($D$2,3),定数!$A$6:$A$13,定数!$B$6:$B$13))</f>
        <v/>
      </c>
      <c r="S96" s="86"/>
      <c r="T96" s="87" t="str">
        <f t="shared" si="17"/>
        <v/>
      </c>
      <c r="U96" s="87"/>
      <c r="V96" t="str">
        <f t="shared" si="20"/>
        <v/>
      </c>
      <c r="W96" t="str">
        <f t="shared" si="20"/>
        <v/>
      </c>
      <c r="X96" s="41" t="str">
        <f t="shared" si="18"/>
        <v/>
      </c>
      <c r="Y96" s="42" t="str">
        <f t="shared" si="19"/>
        <v/>
      </c>
      <c r="Z96" t="str">
        <f t="shared" si="13"/>
        <v/>
      </c>
      <c r="AA96" t="str">
        <f t="shared" si="14"/>
        <v/>
      </c>
    </row>
    <row r="97" spans="2:27" x14ac:dyDescent="0.15">
      <c r="B97" s="35">
        <v>89</v>
      </c>
      <c r="C97" s="84" t="str">
        <f t="shared" si="12"/>
        <v/>
      </c>
      <c r="D97" s="84"/>
      <c r="E97" s="35"/>
      <c r="F97" s="8"/>
      <c r="G97" s="35"/>
      <c r="H97" s="85"/>
      <c r="I97" s="85"/>
      <c r="J97" s="35"/>
      <c r="K97" s="88" t="str">
        <f t="shared" si="15"/>
        <v/>
      </c>
      <c r="L97" s="89"/>
      <c r="M97" s="6" t="str">
        <f>IF(J97="","",(K97/J97)/LOOKUP(RIGHT($D$2,3),定数!$A$6:$A$13,定数!$B$6:$B$13))</f>
        <v/>
      </c>
      <c r="N97" s="35"/>
      <c r="O97" s="8"/>
      <c r="P97" s="85"/>
      <c r="Q97" s="85"/>
      <c r="R97" s="86" t="str">
        <f>IF(P97="","",T97*M97*LOOKUP(RIGHT($D$2,3),定数!$A$6:$A$13,定数!$B$6:$B$13))</f>
        <v/>
      </c>
      <c r="S97" s="86"/>
      <c r="T97" s="87" t="str">
        <f t="shared" si="17"/>
        <v/>
      </c>
      <c r="U97" s="87"/>
      <c r="V97" t="str">
        <f t="shared" si="20"/>
        <v/>
      </c>
      <c r="W97" t="str">
        <f t="shared" si="20"/>
        <v/>
      </c>
      <c r="X97" s="41" t="str">
        <f t="shared" si="18"/>
        <v/>
      </c>
      <c r="Y97" s="42" t="str">
        <f t="shared" si="19"/>
        <v/>
      </c>
      <c r="Z97" t="str">
        <f t="shared" si="13"/>
        <v/>
      </c>
      <c r="AA97" t="str">
        <f t="shared" si="14"/>
        <v/>
      </c>
    </row>
    <row r="98" spans="2:27" x14ac:dyDescent="0.15">
      <c r="B98" s="35">
        <v>90</v>
      </c>
      <c r="C98" s="84" t="str">
        <f t="shared" si="12"/>
        <v/>
      </c>
      <c r="D98" s="84"/>
      <c r="E98" s="35"/>
      <c r="F98" s="8"/>
      <c r="G98" s="35"/>
      <c r="H98" s="85"/>
      <c r="I98" s="85"/>
      <c r="J98" s="35"/>
      <c r="K98" s="88" t="str">
        <f t="shared" si="15"/>
        <v/>
      </c>
      <c r="L98" s="89"/>
      <c r="M98" s="6" t="str">
        <f>IF(J98="","",(K98/J98)/LOOKUP(RIGHT($D$2,3),定数!$A$6:$A$13,定数!$B$6:$B$13))</f>
        <v/>
      </c>
      <c r="N98" s="35"/>
      <c r="O98" s="8"/>
      <c r="P98" s="85"/>
      <c r="Q98" s="85"/>
      <c r="R98" s="86" t="str">
        <f>IF(P98="","",T98*M98*LOOKUP(RIGHT($D$2,3),定数!$A$6:$A$13,定数!$B$6:$B$13))</f>
        <v/>
      </c>
      <c r="S98" s="86"/>
      <c r="T98" s="87" t="str">
        <f t="shared" si="17"/>
        <v/>
      </c>
      <c r="U98" s="87"/>
      <c r="V98" t="str">
        <f t="shared" si="20"/>
        <v/>
      </c>
      <c r="W98" t="str">
        <f t="shared" si="20"/>
        <v/>
      </c>
      <c r="X98" s="41" t="str">
        <f t="shared" si="18"/>
        <v/>
      </c>
      <c r="Y98" s="42" t="str">
        <f t="shared" si="19"/>
        <v/>
      </c>
      <c r="Z98" t="str">
        <f t="shared" si="13"/>
        <v/>
      </c>
      <c r="AA98" t="str">
        <f t="shared" si="14"/>
        <v/>
      </c>
    </row>
    <row r="99" spans="2:27" x14ac:dyDescent="0.15">
      <c r="B99" s="35">
        <v>91</v>
      </c>
      <c r="C99" s="51">
        <v>100000</v>
      </c>
      <c r="D99" s="52"/>
      <c r="E99" s="35">
        <v>2019</v>
      </c>
      <c r="F99" s="8">
        <v>44149</v>
      </c>
      <c r="G99" s="35" t="s">
        <v>3</v>
      </c>
      <c r="H99" s="85">
        <v>1.0999000000000001</v>
      </c>
      <c r="I99" s="85"/>
      <c r="J99" s="35">
        <v>6</v>
      </c>
      <c r="K99" s="88">
        <f>IF(J99="","",C99*0.02)</f>
        <v>2000</v>
      </c>
      <c r="L99" s="89"/>
      <c r="M99" s="6">
        <f>IF(J99="","",(K99/J99)/LOOKUP(RIGHT($D$2,3),定数!$A$6:$A$13,定数!$B$6:$B$13))</f>
        <v>2.7777777777777777</v>
      </c>
      <c r="N99" s="35">
        <v>2019</v>
      </c>
      <c r="O99" s="8">
        <v>44149</v>
      </c>
      <c r="P99" s="85">
        <v>1.1005</v>
      </c>
      <c r="Q99" s="85"/>
      <c r="R99" s="86">
        <f>IF(P99="","",T99*M99*LOOKUP(RIGHT($D$2,3),定数!$A$6:$A$13,定数!$B$6:$B$13))</f>
        <v>-1999.9999999997797</v>
      </c>
      <c r="S99" s="86"/>
      <c r="T99" s="87">
        <f t="shared" si="17"/>
        <v>-5.9999999999993392</v>
      </c>
      <c r="U99" s="87"/>
      <c r="V99" t="str">
        <f t="shared" si="20"/>
        <v/>
      </c>
      <c r="W99" t="e">
        <f t="shared" si="20"/>
        <v>#VALUE!</v>
      </c>
      <c r="X99" s="41">
        <f t="shared" si="18"/>
        <v>100000</v>
      </c>
      <c r="Y99" s="42">
        <f t="shared" si="19"/>
        <v>0</v>
      </c>
      <c r="Z99" t="str">
        <f t="shared" si="13"/>
        <v/>
      </c>
      <c r="AA99">
        <f t="shared" si="14"/>
        <v>-1999.9999999997797</v>
      </c>
    </row>
    <row r="100" spans="2:27" x14ac:dyDescent="0.15">
      <c r="B100" s="35">
        <v>92</v>
      </c>
      <c r="C100" s="84">
        <f t="shared" si="12"/>
        <v>98000.000000000218</v>
      </c>
      <c r="D100" s="84"/>
      <c r="E100" s="46">
        <v>2019</v>
      </c>
      <c r="F100" s="8">
        <v>43791</v>
      </c>
      <c r="G100" s="35" t="s">
        <v>3</v>
      </c>
      <c r="H100" s="85">
        <v>1.1049</v>
      </c>
      <c r="I100" s="85"/>
      <c r="J100" s="35"/>
      <c r="K100" s="88" t="str">
        <f t="shared" si="15"/>
        <v/>
      </c>
      <c r="L100" s="89"/>
      <c r="M100" s="6" t="str">
        <f>IF(J100="","",(K100/J100)/LOOKUP(RIGHT($D$2,3),定数!$A$6:$A$13,定数!$B$6:$B$13))</f>
        <v/>
      </c>
      <c r="N100" s="35"/>
      <c r="O100" s="8"/>
      <c r="P100" s="85"/>
      <c r="Q100" s="85"/>
      <c r="R100" s="86" t="str">
        <f>IF(P100="","",T100*M100*LOOKUP(RIGHT($D$2,3),定数!$A$6:$A$13,定数!$B$6:$B$13))</f>
        <v/>
      </c>
      <c r="S100" s="86"/>
      <c r="T100" s="87" t="str">
        <f t="shared" si="17"/>
        <v/>
      </c>
      <c r="U100" s="87"/>
      <c r="V100" t="str">
        <f t="shared" si="20"/>
        <v/>
      </c>
      <c r="W100" t="str">
        <f t="shared" si="20"/>
        <v/>
      </c>
      <c r="X100" s="41">
        <f t="shared" si="18"/>
        <v>100000</v>
      </c>
      <c r="Y100" s="42">
        <f t="shared" si="19"/>
        <v>1.9999999999997797E-2</v>
      </c>
      <c r="Z100" t="str">
        <f t="shared" si="13"/>
        <v/>
      </c>
      <c r="AA100" t="str">
        <f t="shared" si="14"/>
        <v/>
      </c>
    </row>
    <row r="101" spans="2:27" x14ac:dyDescent="0.15">
      <c r="B101" s="35">
        <v>93</v>
      </c>
      <c r="C101" s="84" t="str">
        <f t="shared" si="12"/>
        <v/>
      </c>
      <c r="D101" s="84"/>
      <c r="E101" s="46">
        <v>2019</v>
      </c>
      <c r="F101" s="8"/>
      <c r="G101" s="35"/>
      <c r="H101" s="85"/>
      <c r="I101" s="85"/>
      <c r="J101" s="35"/>
      <c r="K101" s="88" t="str">
        <f t="shared" si="15"/>
        <v/>
      </c>
      <c r="L101" s="89"/>
      <c r="M101" s="6" t="str">
        <f>IF(J101="","",(K101/J101)/LOOKUP(RIGHT($D$2,3),定数!$A$6:$A$13,定数!$B$6:$B$13))</f>
        <v/>
      </c>
      <c r="N101" s="35"/>
      <c r="O101" s="8"/>
      <c r="P101" s="85"/>
      <c r="Q101" s="85"/>
      <c r="R101" s="86" t="str">
        <f>IF(P101="","",T101*M101*LOOKUP(RIGHT($D$2,3),定数!$A$6:$A$13,定数!$B$6:$B$13))</f>
        <v/>
      </c>
      <c r="S101" s="86"/>
      <c r="T101" s="87" t="str">
        <f t="shared" si="17"/>
        <v/>
      </c>
      <c r="U101" s="87"/>
      <c r="V101" t="str">
        <f t="shared" si="20"/>
        <v/>
      </c>
      <c r="W101" t="str">
        <f t="shared" si="20"/>
        <v/>
      </c>
      <c r="X101" s="41" t="str">
        <f t="shared" si="18"/>
        <v/>
      </c>
      <c r="Y101" s="42" t="str">
        <f t="shared" si="19"/>
        <v/>
      </c>
      <c r="Z101" t="str">
        <f t="shared" si="13"/>
        <v/>
      </c>
      <c r="AA101" t="str">
        <f t="shared" si="14"/>
        <v/>
      </c>
    </row>
    <row r="102" spans="2:27" x14ac:dyDescent="0.15">
      <c r="B102" s="35">
        <v>94</v>
      </c>
      <c r="C102" s="84" t="str">
        <f t="shared" si="12"/>
        <v/>
      </c>
      <c r="D102" s="84"/>
      <c r="E102" s="46">
        <v>2019</v>
      </c>
      <c r="F102" s="8"/>
      <c r="G102" s="35"/>
      <c r="H102" s="85"/>
      <c r="I102" s="85"/>
      <c r="J102" s="35"/>
      <c r="K102" s="88" t="str">
        <f t="shared" si="15"/>
        <v/>
      </c>
      <c r="L102" s="89"/>
      <c r="M102" s="6" t="str">
        <f>IF(J102="","",(K102/J102)/LOOKUP(RIGHT($D$2,3),定数!$A$6:$A$13,定数!$B$6:$B$13))</f>
        <v/>
      </c>
      <c r="N102" s="35"/>
      <c r="O102" s="8"/>
      <c r="P102" s="85"/>
      <c r="Q102" s="85"/>
      <c r="R102" s="86" t="str">
        <f>IF(P102="","",T102*M102*LOOKUP(RIGHT($D$2,3),定数!$A$6:$A$13,定数!$B$6:$B$13))</f>
        <v/>
      </c>
      <c r="S102" s="86"/>
      <c r="T102" s="87" t="str">
        <f t="shared" si="17"/>
        <v/>
      </c>
      <c r="U102" s="87"/>
      <c r="V102" t="str">
        <f t="shared" si="20"/>
        <v/>
      </c>
      <c r="W102" t="str">
        <f t="shared" si="20"/>
        <v/>
      </c>
      <c r="X102" s="41" t="str">
        <f t="shared" si="18"/>
        <v/>
      </c>
      <c r="Y102" s="42" t="str">
        <f t="shared" si="19"/>
        <v/>
      </c>
      <c r="Z102" t="str">
        <f t="shared" si="13"/>
        <v/>
      </c>
      <c r="AA102" t="str">
        <f t="shared" si="14"/>
        <v/>
      </c>
    </row>
    <row r="103" spans="2:27" x14ac:dyDescent="0.15">
      <c r="B103" s="35">
        <v>95</v>
      </c>
      <c r="C103" s="84" t="str">
        <f t="shared" si="12"/>
        <v/>
      </c>
      <c r="D103" s="84"/>
      <c r="E103" s="46">
        <v>2019</v>
      </c>
      <c r="F103" s="8"/>
      <c r="G103" s="35"/>
      <c r="H103" s="85"/>
      <c r="I103" s="85"/>
      <c r="J103" s="35"/>
      <c r="K103" s="88" t="str">
        <f t="shared" si="15"/>
        <v/>
      </c>
      <c r="L103" s="89"/>
      <c r="M103" s="6" t="str">
        <f>IF(J103="","",(K103/J103)/LOOKUP(RIGHT($D$2,3),定数!$A$6:$A$13,定数!$B$6:$B$13))</f>
        <v/>
      </c>
      <c r="N103" s="35"/>
      <c r="O103" s="8"/>
      <c r="P103" s="85"/>
      <c r="Q103" s="85"/>
      <c r="R103" s="86" t="str">
        <f>IF(P103="","",T103*M103*LOOKUP(RIGHT($D$2,3),定数!$A$6:$A$13,定数!$B$6:$B$13))</f>
        <v/>
      </c>
      <c r="S103" s="86"/>
      <c r="T103" s="87" t="str">
        <f t="shared" si="17"/>
        <v/>
      </c>
      <c r="U103" s="87"/>
      <c r="V103" t="str">
        <f t="shared" si="20"/>
        <v/>
      </c>
      <c r="W103" t="str">
        <f t="shared" si="20"/>
        <v/>
      </c>
      <c r="X103" s="41" t="str">
        <f t="shared" si="18"/>
        <v/>
      </c>
      <c r="Y103" s="42" t="str">
        <f t="shared" si="19"/>
        <v/>
      </c>
      <c r="Z103" t="str">
        <f t="shared" si="13"/>
        <v/>
      </c>
      <c r="AA103" t="str">
        <f t="shared" si="14"/>
        <v/>
      </c>
    </row>
    <row r="104" spans="2:27" x14ac:dyDescent="0.15">
      <c r="B104" s="35">
        <v>96</v>
      </c>
      <c r="C104" s="84" t="str">
        <f t="shared" si="12"/>
        <v/>
      </c>
      <c r="D104" s="84"/>
      <c r="E104" s="46">
        <v>2019</v>
      </c>
      <c r="F104" s="8"/>
      <c r="G104" s="35"/>
      <c r="H104" s="85"/>
      <c r="I104" s="85"/>
      <c r="J104" s="35"/>
      <c r="K104" s="88" t="str">
        <f t="shared" si="15"/>
        <v/>
      </c>
      <c r="L104" s="89"/>
      <c r="M104" s="6" t="str">
        <f>IF(J104="","",(K104/J104)/LOOKUP(RIGHT($D$2,3),定数!$A$6:$A$13,定数!$B$6:$B$13))</f>
        <v/>
      </c>
      <c r="N104" s="35"/>
      <c r="O104" s="8"/>
      <c r="P104" s="85"/>
      <c r="Q104" s="85"/>
      <c r="R104" s="86" t="str">
        <f>IF(P104="","",T104*M104*LOOKUP(RIGHT($D$2,3),定数!$A$6:$A$13,定数!$B$6:$B$13))</f>
        <v/>
      </c>
      <c r="S104" s="86"/>
      <c r="T104" s="87" t="str">
        <f t="shared" si="17"/>
        <v/>
      </c>
      <c r="U104" s="87"/>
      <c r="V104" t="str">
        <f t="shared" si="20"/>
        <v/>
      </c>
      <c r="W104" t="str">
        <f t="shared" si="20"/>
        <v/>
      </c>
      <c r="X104" s="41" t="str">
        <f t="shared" si="18"/>
        <v/>
      </c>
      <c r="Y104" s="42" t="str">
        <f t="shared" si="19"/>
        <v/>
      </c>
      <c r="Z104" t="str">
        <f t="shared" si="13"/>
        <v/>
      </c>
      <c r="AA104" t="str">
        <f t="shared" si="14"/>
        <v/>
      </c>
    </row>
    <row r="105" spans="2:27" x14ac:dyDescent="0.15">
      <c r="B105" s="35">
        <v>97</v>
      </c>
      <c r="C105" s="84" t="str">
        <f t="shared" si="12"/>
        <v/>
      </c>
      <c r="D105" s="84"/>
      <c r="E105" s="46">
        <v>2019</v>
      </c>
      <c r="F105" s="8"/>
      <c r="G105" s="35"/>
      <c r="H105" s="85"/>
      <c r="I105" s="85"/>
      <c r="J105" s="35"/>
      <c r="K105" s="88" t="str">
        <f t="shared" si="15"/>
        <v/>
      </c>
      <c r="L105" s="89"/>
      <c r="M105" s="6" t="str">
        <f>IF(J105="","",(K105/J105)/LOOKUP(RIGHT($D$2,3),定数!$A$6:$A$13,定数!$B$6:$B$13))</f>
        <v/>
      </c>
      <c r="N105" s="35"/>
      <c r="O105" s="8"/>
      <c r="P105" s="85"/>
      <c r="Q105" s="85"/>
      <c r="R105" s="86" t="str">
        <f>IF(P105="","",T105*M105*LOOKUP(RIGHT($D$2,3),定数!$A$6:$A$13,定数!$B$6:$B$13))</f>
        <v/>
      </c>
      <c r="S105" s="86"/>
      <c r="T105" s="87" t="str">
        <f t="shared" si="17"/>
        <v/>
      </c>
      <c r="U105" s="87"/>
      <c r="V105" t="str">
        <f t="shared" si="20"/>
        <v/>
      </c>
      <c r="W105" t="str">
        <f t="shared" si="20"/>
        <v/>
      </c>
      <c r="X105" s="41" t="str">
        <f t="shared" si="18"/>
        <v/>
      </c>
      <c r="Y105" s="42" t="str">
        <f t="shared" si="19"/>
        <v/>
      </c>
      <c r="Z105" t="str">
        <f t="shared" si="13"/>
        <v/>
      </c>
      <c r="AA105" t="str">
        <f t="shared" si="14"/>
        <v/>
      </c>
    </row>
    <row r="106" spans="2:27" x14ac:dyDescent="0.15">
      <c r="B106" s="35">
        <v>98</v>
      </c>
      <c r="C106" s="84" t="str">
        <f t="shared" si="12"/>
        <v/>
      </c>
      <c r="D106" s="84"/>
      <c r="E106" s="46">
        <v>2019</v>
      </c>
      <c r="F106" s="8"/>
      <c r="G106" s="35"/>
      <c r="H106" s="85"/>
      <c r="I106" s="85"/>
      <c r="J106" s="35"/>
      <c r="K106" s="88" t="str">
        <f t="shared" si="15"/>
        <v/>
      </c>
      <c r="L106" s="89"/>
      <c r="M106" s="6" t="str">
        <f>IF(J106="","",(K106/J106)/LOOKUP(RIGHT($D$2,3),定数!$A$6:$A$13,定数!$B$6:$B$13))</f>
        <v/>
      </c>
      <c r="N106" s="35"/>
      <c r="O106" s="8"/>
      <c r="P106" s="85"/>
      <c r="Q106" s="85"/>
      <c r="R106" s="86" t="str">
        <f>IF(P106="","",T106*M106*LOOKUP(RIGHT($D$2,3),定数!$A$6:$A$13,定数!$B$6:$B$13))</f>
        <v/>
      </c>
      <c r="S106" s="86"/>
      <c r="T106" s="87" t="str">
        <f t="shared" si="17"/>
        <v/>
      </c>
      <c r="U106" s="87"/>
      <c r="V106" t="str">
        <f t="shared" si="20"/>
        <v/>
      </c>
      <c r="W106" t="str">
        <f t="shared" si="20"/>
        <v/>
      </c>
      <c r="X106" s="41" t="str">
        <f t="shared" si="18"/>
        <v/>
      </c>
      <c r="Y106" s="42" t="str">
        <f t="shared" si="19"/>
        <v/>
      </c>
      <c r="Z106" t="str">
        <f t="shared" si="13"/>
        <v/>
      </c>
      <c r="AA106" t="str">
        <f t="shared" si="14"/>
        <v/>
      </c>
    </row>
    <row r="107" spans="2:27" x14ac:dyDescent="0.15">
      <c r="B107" s="35">
        <v>99</v>
      </c>
      <c r="C107" s="84" t="str">
        <f t="shared" si="12"/>
        <v/>
      </c>
      <c r="D107" s="84"/>
      <c r="E107" s="46">
        <v>2019</v>
      </c>
      <c r="F107" s="8"/>
      <c r="G107" s="35"/>
      <c r="H107" s="85"/>
      <c r="I107" s="85"/>
      <c r="J107" s="35"/>
      <c r="K107" s="88" t="str">
        <f t="shared" si="15"/>
        <v/>
      </c>
      <c r="L107" s="89"/>
      <c r="M107" s="6" t="str">
        <f>IF(J107="","",(K107/J107)/LOOKUP(RIGHT($D$2,3),定数!$A$6:$A$13,定数!$B$6:$B$13))</f>
        <v/>
      </c>
      <c r="N107" s="35"/>
      <c r="O107" s="8"/>
      <c r="P107" s="85"/>
      <c r="Q107" s="85"/>
      <c r="R107" s="86" t="str">
        <f>IF(P107="","",T107*M107*LOOKUP(RIGHT($D$2,3),定数!$A$6:$A$13,定数!$B$6:$B$13))</f>
        <v/>
      </c>
      <c r="S107" s="86"/>
      <c r="T107" s="87" t="str">
        <f t="shared" si="17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8"/>
        <v/>
      </c>
      <c r="Y107" s="42" t="str">
        <f t="shared" si="19"/>
        <v/>
      </c>
      <c r="Z107" t="str">
        <f t="shared" si="13"/>
        <v/>
      </c>
      <c r="AA107" t="str">
        <f t="shared" si="14"/>
        <v/>
      </c>
    </row>
    <row r="108" spans="2:27" x14ac:dyDescent="0.15">
      <c r="B108" s="35">
        <v>100</v>
      </c>
      <c r="C108" s="84" t="str">
        <f t="shared" si="12"/>
        <v/>
      </c>
      <c r="D108" s="84"/>
      <c r="E108" s="46">
        <v>2019</v>
      </c>
      <c r="F108" s="8"/>
      <c r="G108" s="35"/>
      <c r="H108" s="85"/>
      <c r="I108" s="85"/>
      <c r="J108" s="35"/>
      <c r="K108" s="88" t="str">
        <f t="shared" si="15"/>
        <v/>
      </c>
      <c r="L108" s="89"/>
      <c r="M108" s="6" t="str">
        <f>IF(J108="","",(K108/J108)/LOOKUP(RIGHT($D$2,3),定数!$A$6:$A$13,定数!$B$6:$B$13))</f>
        <v/>
      </c>
      <c r="N108" s="35"/>
      <c r="O108" s="8"/>
      <c r="P108" s="85"/>
      <c r="Q108" s="85"/>
      <c r="R108" s="86" t="str">
        <f>IF(P108="","",T108*M108*LOOKUP(RIGHT($D$2,3),定数!$A$6:$A$13,定数!$B$6:$B$13))</f>
        <v/>
      </c>
      <c r="S108" s="86"/>
      <c r="T108" s="87" t="str">
        <f t="shared" si="17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8"/>
        <v/>
      </c>
      <c r="Y108" s="42" t="str">
        <f t="shared" si="19"/>
        <v/>
      </c>
      <c r="Z108" t="str">
        <f t="shared" si="13"/>
        <v/>
      </c>
      <c r="AA108" t="str">
        <f t="shared" si="14"/>
        <v/>
      </c>
    </row>
    <row r="109" spans="2:27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C711-F9D8-460F-A223-322F10CAD255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>
      <selection activeCell="L139" sqref="L139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19" zoomScale="145" zoomScaleNormal="145" zoomScaleSheetLayoutView="100" workbookViewId="0">
      <selection activeCell="A22" sqref="A22:J2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</row>
    <row r="11" spans="1:10" x14ac:dyDescent="0.15">
      <c r="A11" t="s">
        <v>1</v>
      </c>
    </row>
    <row r="12" spans="1:10" x14ac:dyDescent="0.15">
      <c r="A12" s="92" t="s">
        <v>76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1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1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1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1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1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1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1" spans="1:10" x14ac:dyDescent="0.15">
      <c r="A21" t="s">
        <v>2</v>
      </c>
    </row>
    <row r="22" spans="1:10" x14ac:dyDescent="0.15">
      <c r="A22" s="92" t="s">
        <v>77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x14ac:dyDescent="0.1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x14ac:dyDescent="0.1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x14ac:dyDescent="0.15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x14ac:dyDescent="0.1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x14ac:dyDescent="0.15">
      <c r="A29" s="92"/>
      <c r="B29" s="92"/>
      <c r="C29" s="92"/>
      <c r="D29" s="92"/>
      <c r="E29" s="92"/>
      <c r="F29" s="92"/>
      <c r="G29" s="92"/>
      <c r="H29" s="92"/>
      <c r="I29" s="92"/>
      <c r="J29" s="9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I9" sqref="I9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78</v>
      </c>
      <c r="D5" s="28"/>
      <c r="E5" s="32"/>
      <c r="F5" s="28"/>
      <c r="G5" s="32"/>
      <c r="H5" s="28">
        <v>100</v>
      </c>
      <c r="I5" s="32">
        <v>44109</v>
      </c>
    </row>
    <row r="6" spans="2:9" x14ac:dyDescent="0.15">
      <c r="B6" s="27" t="s">
        <v>43</v>
      </c>
      <c r="C6" s="28" t="s">
        <v>79</v>
      </c>
      <c r="D6" s="28"/>
      <c r="E6" s="32"/>
      <c r="F6" s="28"/>
      <c r="G6" s="33"/>
      <c r="H6" s="28">
        <v>30</v>
      </c>
      <c r="I6" s="32">
        <v>44114</v>
      </c>
    </row>
    <row r="7" spans="2:9" x14ac:dyDescent="0.15">
      <c r="B7" s="27" t="s">
        <v>80</v>
      </c>
      <c r="C7" s="28" t="s">
        <v>81</v>
      </c>
      <c r="D7" s="28"/>
      <c r="E7" s="33"/>
      <c r="F7" s="28"/>
      <c r="G7" s="33"/>
      <c r="H7" s="28">
        <v>30</v>
      </c>
      <c r="I7" s="32">
        <v>44114</v>
      </c>
    </row>
    <row r="8" spans="2:9" x14ac:dyDescent="0.15">
      <c r="B8" s="27" t="s">
        <v>43</v>
      </c>
      <c r="C8" s="28" t="s">
        <v>82</v>
      </c>
      <c r="D8" s="28"/>
      <c r="E8" s="33"/>
      <c r="F8" s="28"/>
      <c r="G8" s="33"/>
      <c r="H8" s="28">
        <v>50</v>
      </c>
      <c r="I8" s="32">
        <v>44150</v>
      </c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50" t="s">
        <v>5</v>
      </c>
      <c r="C2" s="50"/>
      <c r="D2" s="54"/>
      <c r="E2" s="54"/>
      <c r="F2" s="50" t="s">
        <v>6</v>
      </c>
      <c r="G2" s="50"/>
      <c r="H2" s="54" t="s">
        <v>36</v>
      </c>
      <c r="I2" s="54"/>
      <c r="J2" s="50" t="s">
        <v>7</v>
      </c>
      <c r="K2" s="50"/>
      <c r="L2" s="53">
        <f>C9</f>
        <v>1000000</v>
      </c>
      <c r="M2" s="54"/>
      <c r="N2" s="50" t="s">
        <v>8</v>
      </c>
      <c r="O2" s="50"/>
      <c r="P2" s="53" t="e">
        <f>C108+R108</f>
        <v>#VALUE!</v>
      </c>
      <c r="Q2" s="54"/>
      <c r="R2" s="1"/>
      <c r="S2" s="1"/>
      <c r="T2" s="1"/>
    </row>
    <row r="3" spans="2:21" ht="57" customHeight="1" x14ac:dyDescent="0.15">
      <c r="B3" s="50" t="s">
        <v>9</v>
      </c>
      <c r="C3" s="50"/>
      <c r="D3" s="55" t="s">
        <v>38</v>
      </c>
      <c r="E3" s="55"/>
      <c r="F3" s="55"/>
      <c r="G3" s="55"/>
      <c r="H3" s="55"/>
      <c r="I3" s="55"/>
      <c r="J3" s="50" t="s">
        <v>10</v>
      </c>
      <c r="K3" s="50"/>
      <c r="L3" s="55" t="s">
        <v>35</v>
      </c>
      <c r="M3" s="56"/>
      <c r="N3" s="56"/>
      <c r="O3" s="56"/>
      <c r="P3" s="56"/>
      <c r="Q3" s="56"/>
      <c r="R3" s="1"/>
      <c r="S3" s="1"/>
    </row>
    <row r="4" spans="2:21" x14ac:dyDescent="0.15">
      <c r="B4" s="50" t="s">
        <v>11</v>
      </c>
      <c r="C4" s="50"/>
      <c r="D4" s="57">
        <f>SUM($R$9:$S$993)</f>
        <v>153684.21052631587</v>
      </c>
      <c r="E4" s="57"/>
      <c r="F4" s="50" t="s">
        <v>12</v>
      </c>
      <c r="G4" s="50"/>
      <c r="H4" s="58">
        <f>SUM($T$9:$U$108)</f>
        <v>292.00000000000017</v>
      </c>
      <c r="I4" s="54"/>
      <c r="J4" s="59" t="s">
        <v>13</v>
      </c>
      <c r="K4" s="59"/>
      <c r="L4" s="53">
        <f>MAX($C$9:$D$990)-C9</f>
        <v>153684.21052631596</v>
      </c>
      <c r="M4" s="53"/>
      <c r="N4" s="59" t="s">
        <v>14</v>
      </c>
      <c r="O4" s="59"/>
      <c r="P4" s="57">
        <f>MIN($C$9:$D$990)-C9</f>
        <v>0</v>
      </c>
      <c r="Q4" s="57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1" t="s">
        <v>19</v>
      </c>
      <c r="K5" s="50"/>
      <c r="L5" s="62"/>
      <c r="M5" s="63"/>
      <c r="N5" s="17" t="s">
        <v>20</v>
      </c>
      <c r="O5" s="9"/>
      <c r="P5" s="62"/>
      <c r="Q5" s="63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4" t="s">
        <v>21</v>
      </c>
      <c r="C7" s="66" t="s">
        <v>22</v>
      </c>
      <c r="D7" s="67"/>
      <c r="E7" s="70" t="s">
        <v>23</v>
      </c>
      <c r="F7" s="71"/>
      <c r="G7" s="71"/>
      <c r="H7" s="71"/>
      <c r="I7" s="72"/>
      <c r="J7" s="73" t="s">
        <v>24</v>
      </c>
      <c r="K7" s="74"/>
      <c r="L7" s="75"/>
      <c r="M7" s="76" t="s">
        <v>25</v>
      </c>
      <c r="N7" s="77" t="s">
        <v>26</v>
      </c>
      <c r="O7" s="78"/>
      <c r="P7" s="78"/>
      <c r="Q7" s="79"/>
      <c r="R7" s="80" t="s">
        <v>27</v>
      </c>
      <c r="S7" s="80"/>
      <c r="T7" s="80"/>
      <c r="U7" s="80"/>
    </row>
    <row r="8" spans="2:21" x14ac:dyDescent="0.15">
      <c r="B8" s="65"/>
      <c r="C8" s="68"/>
      <c r="D8" s="69"/>
      <c r="E8" s="18" t="s">
        <v>28</v>
      </c>
      <c r="F8" s="18" t="s">
        <v>29</v>
      </c>
      <c r="G8" s="18" t="s">
        <v>30</v>
      </c>
      <c r="H8" s="81" t="s">
        <v>31</v>
      </c>
      <c r="I8" s="72"/>
      <c r="J8" s="4" t="s">
        <v>32</v>
      </c>
      <c r="K8" s="82" t="s">
        <v>33</v>
      </c>
      <c r="L8" s="75"/>
      <c r="M8" s="76"/>
      <c r="N8" s="5" t="s">
        <v>28</v>
      </c>
      <c r="O8" s="5" t="s">
        <v>29</v>
      </c>
      <c r="P8" s="83" t="s">
        <v>31</v>
      </c>
      <c r="Q8" s="79"/>
      <c r="R8" s="80" t="s">
        <v>34</v>
      </c>
      <c r="S8" s="80"/>
      <c r="T8" s="80" t="s">
        <v>32</v>
      </c>
      <c r="U8" s="80"/>
    </row>
    <row r="9" spans="2:21" x14ac:dyDescent="0.15">
      <c r="B9" s="19">
        <v>1</v>
      </c>
      <c r="C9" s="84">
        <v>1000000</v>
      </c>
      <c r="D9" s="84"/>
      <c r="E9" s="19">
        <v>2001</v>
      </c>
      <c r="F9" s="8">
        <v>42111</v>
      </c>
      <c r="G9" s="19" t="s">
        <v>4</v>
      </c>
      <c r="H9" s="85">
        <v>105.33</v>
      </c>
      <c r="I9" s="85"/>
      <c r="J9" s="19">
        <v>57</v>
      </c>
      <c r="K9" s="84">
        <f t="shared" ref="K9:K72" si="0">IF(F9="","",C9*0.03)</f>
        <v>30000</v>
      </c>
      <c r="L9" s="84"/>
      <c r="M9" s="6">
        <f>IF(J9="","",(K9/J9)/1000)</f>
        <v>0.52631578947368418</v>
      </c>
      <c r="N9" s="19">
        <v>2001</v>
      </c>
      <c r="O9" s="8">
        <v>42111</v>
      </c>
      <c r="P9" s="85">
        <v>108.25</v>
      </c>
      <c r="Q9" s="85"/>
      <c r="R9" s="86">
        <f>IF(O9="","",(IF(G9="売",H9-P9,P9-H9))*M9*100000)</f>
        <v>153684.21052631587</v>
      </c>
      <c r="S9" s="86"/>
      <c r="T9" s="87">
        <f>IF(O9="","",IF(R9&lt;0,J9*(-1),IF(G9="買",(P9-H9)*100,(H9-P9)*100)))</f>
        <v>292.00000000000017</v>
      </c>
      <c r="U9" s="87"/>
    </row>
    <row r="10" spans="2:21" x14ac:dyDescent="0.15">
      <c r="B10" s="19">
        <v>2</v>
      </c>
      <c r="C10" s="84">
        <f t="shared" ref="C10:C73" si="1">IF(R9="","",C9+R9)</f>
        <v>1153684.210526316</v>
      </c>
      <c r="D10" s="84"/>
      <c r="E10" s="19"/>
      <c r="F10" s="8"/>
      <c r="G10" s="19" t="s">
        <v>4</v>
      </c>
      <c r="H10" s="85"/>
      <c r="I10" s="85"/>
      <c r="J10" s="19"/>
      <c r="K10" s="84" t="str">
        <f t="shared" si="0"/>
        <v/>
      </c>
      <c r="L10" s="84"/>
      <c r="M10" s="6" t="str">
        <f t="shared" ref="M10:M73" si="2">IF(J10="","",(K10/J10)/1000)</f>
        <v/>
      </c>
      <c r="N10" s="19"/>
      <c r="O10" s="8"/>
      <c r="P10" s="85"/>
      <c r="Q10" s="85"/>
      <c r="R10" s="86" t="str">
        <f t="shared" ref="R10:R73" si="3">IF(O10="","",(IF(G10="売",H10-P10,P10-H10))*M10*100000)</f>
        <v/>
      </c>
      <c r="S10" s="86"/>
      <c r="T10" s="87" t="str">
        <f t="shared" ref="T10:T73" si="4">IF(O10="","",IF(R10&lt;0,J10*(-1),IF(G10="買",(P10-H10)*100,(H10-P10)*100)))</f>
        <v/>
      </c>
      <c r="U10" s="87"/>
    </row>
    <row r="11" spans="2:21" x14ac:dyDescent="0.15">
      <c r="B11" s="19">
        <v>3</v>
      </c>
      <c r="C11" s="84" t="str">
        <f t="shared" si="1"/>
        <v/>
      </c>
      <c r="D11" s="84"/>
      <c r="E11" s="19"/>
      <c r="F11" s="8"/>
      <c r="G11" s="19" t="s">
        <v>4</v>
      </c>
      <c r="H11" s="85"/>
      <c r="I11" s="85"/>
      <c r="J11" s="19"/>
      <c r="K11" s="84" t="str">
        <f t="shared" si="0"/>
        <v/>
      </c>
      <c r="L11" s="84"/>
      <c r="M11" s="6" t="str">
        <f t="shared" si="2"/>
        <v/>
      </c>
      <c r="N11" s="19"/>
      <c r="O11" s="8"/>
      <c r="P11" s="85"/>
      <c r="Q11" s="85"/>
      <c r="R11" s="86" t="str">
        <f t="shared" si="3"/>
        <v/>
      </c>
      <c r="S11" s="86"/>
      <c r="T11" s="87" t="str">
        <f t="shared" si="4"/>
        <v/>
      </c>
      <c r="U11" s="87"/>
    </row>
    <row r="12" spans="2:21" x14ac:dyDescent="0.15">
      <c r="B12" s="19">
        <v>4</v>
      </c>
      <c r="C12" s="84" t="str">
        <f t="shared" si="1"/>
        <v/>
      </c>
      <c r="D12" s="84"/>
      <c r="E12" s="19"/>
      <c r="F12" s="8"/>
      <c r="G12" s="19" t="s">
        <v>3</v>
      </c>
      <c r="H12" s="85"/>
      <c r="I12" s="85"/>
      <c r="J12" s="19"/>
      <c r="K12" s="84" t="str">
        <f t="shared" si="0"/>
        <v/>
      </c>
      <c r="L12" s="84"/>
      <c r="M12" s="6" t="str">
        <f t="shared" si="2"/>
        <v/>
      </c>
      <c r="N12" s="19"/>
      <c r="O12" s="8"/>
      <c r="P12" s="85"/>
      <c r="Q12" s="85"/>
      <c r="R12" s="86" t="str">
        <f t="shared" si="3"/>
        <v/>
      </c>
      <c r="S12" s="86"/>
      <c r="T12" s="87" t="str">
        <f t="shared" si="4"/>
        <v/>
      </c>
      <c r="U12" s="87"/>
    </row>
    <row r="13" spans="2:21" x14ac:dyDescent="0.15">
      <c r="B13" s="19">
        <v>5</v>
      </c>
      <c r="C13" s="84" t="str">
        <f t="shared" si="1"/>
        <v/>
      </c>
      <c r="D13" s="84"/>
      <c r="E13" s="19"/>
      <c r="F13" s="8"/>
      <c r="G13" s="19" t="s">
        <v>3</v>
      </c>
      <c r="H13" s="85"/>
      <c r="I13" s="85"/>
      <c r="J13" s="19"/>
      <c r="K13" s="84" t="str">
        <f t="shared" si="0"/>
        <v/>
      </c>
      <c r="L13" s="84"/>
      <c r="M13" s="6" t="str">
        <f t="shared" si="2"/>
        <v/>
      </c>
      <c r="N13" s="19"/>
      <c r="O13" s="8"/>
      <c r="P13" s="85"/>
      <c r="Q13" s="85"/>
      <c r="R13" s="86" t="str">
        <f t="shared" si="3"/>
        <v/>
      </c>
      <c r="S13" s="86"/>
      <c r="T13" s="87" t="str">
        <f t="shared" si="4"/>
        <v/>
      </c>
      <c r="U13" s="87"/>
    </row>
    <row r="14" spans="2:21" x14ac:dyDescent="0.15">
      <c r="B14" s="19">
        <v>6</v>
      </c>
      <c r="C14" s="84" t="str">
        <f t="shared" si="1"/>
        <v/>
      </c>
      <c r="D14" s="84"/>
      <c r="E14" s="19"/>
      <c r="F14" s="8"/>
      <c r="G14" s="19" t="s">
        <v>4</v>
      </c>
      <c r="H14" s="85"/>
      <c r="I14" s="85"/>
      <c r="J14" s="19"/>
      <c r="K14" s="84" t="str">
        <f t="shared" si="0"/>
        <v/>
      </c>
      <c r="L14" s="84"/>
      <c r="M14" s="6" t="str">
        <f t="shared" si="2"/>
        <v/>
      </c>
      <c r="N14" s="19"/>
      <c r="O14" s="8"/>
      <c r="P14" s="85"/>
      <c r="Q14" s="85"/>
      <c r="R14" s="86" t="str">
        <f t="shared" si="3"/>
        <v/>
      </c>
      <c r="S14" s="86"/>
      <c r="T14" s="87" t="str">
        <f t="shared" si="4"/>
        <v/>
      </c>
      <c r="U14" s="87"/>
    </row>
    <row r="15" spans="2:21" x14ac:dyDescent="0.15">
      <c r="B15" s="19">
        <v>7</v>
      </c>
      <c r="C15" s="84" t="str">
        <f t="shared" si="1"/>
        <v/>
      </c>
      <c r="D15" s="84"/>
      <c r="E15" s="19"/>
      <c r="F15" s="8"/>
      <c r="G15" s="19" t="s">
        <v>4</v>
      </c>
      <c r="H15" s="85"/>
      <c r="I15" s="85"/>
      <c r="J15" s="19"/>
      <c r="K15" s="84" t="str">
        <f t="shared" si="0"/>
        <v/>
      </c>
      <c r="L15" s="84"/>
      <c r="M15" s="6" t="str">
        <f t="shared" si="2"/>
        <v/>
      </c>
      <c r="N15" s="19"/>
      <c r="O15" s="8"/>
      <c r="P15" s="85"/>
      <c r="Q15" s="85"/>
      <c r="R15" s="86" t="str">
        <f t="shared" si="3"/>
        <v/>
      </c>
      <c r="S15" s="86"/>
      <c r="T15" s="87" t="str">
        <f t="shared" si="4"/>
        <v/>
      </c>
      <c r="U15" s="87"/>
    </row>
    <row r="16" spans="2:21" x14ac:dyDescent="0.15">
      <c r="B16" s="19">
        <v>8</v>
      </c>
      <c r="C16" s="84" t="str">
        <f t="shared" si="1"/>
        <v/>
      </c>
      <c r="D16" s="84"/>
      <c r="E16" s="19"/>
      <c r="F16" s="8"/>
      <c r="G16" s="19" t="s">
        <v>4</v>
      </c>
      <c r="H16" s="85"/>
      <c r="I16" s="85"/>
      <c r="J16" s="19"/>
      <c r="K16" s="84" t="str">
        <f t="shared" si="0"/>
        <v/>
      </c>
      <c r="L16" s="84"/>
      <c r="M16" s="6" t="str">
        <f t="shared" si="2"/>
        <v/>
      </c>
      <c r="N16" s="19"/>
      <c r="O16" s="8"/>
      <c r="P16" s="85"/>
      <c r="Q16" s="85"/>
      <c r="R16" s="86" t="str">
        <f t="shared" si="3"/>
        <v/>
      </c>
      <c r="S16" s="86"/>
      <c r="T16" s="87" t="str">
        <f t="shared" si="4"/>
        <v/>
      </c>
      <c r="U16" s="87"/>
    </row>
    <row r="17" spans="2:21" x14ac:dyDescent="0.15">
      <c r="B17" s="19">
        <v>9</v>
      </c>
      <c r="C17" s="84" t="str">
        <f t="shared" si="1"/>
        <v/>
      </c>
      <c r="D17" s="84"/>
      <c r="E17" s="19"/>
      <c r="F17" s="8"/>
      <c r="G17" s="19" t="s">
        <v>4</v>
      </c>
      <c r="H17" s="85"/>
      <c r="I17" s="85"/>
      <c r="J17" s="19"/>
      <c r="K17" s="84" t="str">
        <f t="shared" si="0"/>
        <v/>
      </c>
      <c r="L17" s="84"/>
      <c r="M17" s="6" t="str">
        <f t="shared" si="2"/>
        <v/>
      </c>
      <c r="N17" s="19"/>
      <c r="O17" s="8"/>
      <c r="P17" s="85"/>
      <c r="Q17" s="85"/>
      <c r="R17" s="86" t="str">
        <f t="shared" si="3"/>
        <v/>
      </c>
      <c r="S17" s="86"/>
      <c r="T17" s="87" t="str">
        <f t="shared" si="4"/>
        <v/>
      </c>
      <c r="U17" s="87"/>
    </row>
    <row r="18" spans="2:21" x14ac:dyDescent="0.15">
      <c r="B18" s="19">
        <v>10</v>
      </c>
      <c r="C18" s="84" t="str">
        <f t="shared" si="1"/>
        <v/>
      </c>
      <c r="D18" s="84"/>
      <c r="E18" s="19"/>
      <c r="F18" s="8"/>
      <c r="G18" s="19" t="s">
        <v>4</v>
      </c>
      <c r="H18" s="85"/>
      <c r="I18" s="85"/>
      <c r="J18" s="19"/>
      <c r="K18" s="84" t="str">
        <f t="shared" si="0"/>
        <v/>
      </c>
      <c r="L18" s="84"/>
      <c r="M18" s="6" t="str">
        <f t="shared" si="2"/>
        <v/>
      </c>
      <c r="N18" s="19"/>
      <c r="O18" s="8"/>
      <c r="P18" s="85"/>
      <c r="Q18" s="85"/>
      <c r="R18" s="86" t="str">
        <f t="shared" si="3"/>
        <v/>
      </c>
      <c r="S18" s="86"/>
      <c r="T18" s="87" t="str">
        <f t="shared" si="4"/>
        <v/>
      </c>
      <c r="U18" s="87"/>
    </row>
    <row r="19" spans="2:21" x14ac:dyDescent="0.15">
      <c r="B19" s="19">
        <v>11</v>
      </c>
      <c r="C19" s="84" t="str">
        <f t="shared" si="1"/>
        <v/>
      </c>
      <c r="D19" s="84"/>
      <c r="E19" s="19"/>
      <c r="F19" s="8"/>
      <c r="G19" s="19" t="s">
        <v>4</v>
      </c>
      <c r="H19" s="85"/>
      <c r="I19" s="85"/>
      <c r="J19" s="19"/>
      <c r="K19" s="84" t="str">
        <f t="shared" si="0"/>
        <v/>
      </c>
      <c r="L19" s="84"/>
      <c r="M19" s="6" t="str">
        <f t="shared" si="2"/>
        <v/>
      </c>
      <c r="N19" s="19"/>
      <c r="O19" s="8"/>
      <c r="P19" s="85"/>
      <c r="Q19" s="85"/>
      <c r="R19" s="86" t="str">
        <f t="shared" si="3"/>
        <v/>
      </c>
      <c r="S19" s="86"/>
      <c r="T19" s="87" t="str">
        <f t="shared" si="4"/>
        <v/>
      </c>
      <c r="U19" s="87"/>
    </row>
    <row r="20" spans="2:21" x14ac:dyDescent="0.15">
      <c r="B20" s="19">
        <v>12</v>
      </c>
      <c r="C20" s="84" t="str">
        <f t="shared" si="1"/>
        <v/>
      </c>
      <c r="D20" s="84"/>
      <c r="E20" s="19"/>
      <c r="F20" s="8"/>
      <c r="G20" s="19" t="s">
        <v>4</v>
      </c>
      <c r="H20" s="85"/>
      <c r="I20" s="85"/>
      <c r="J20" s="19"/>
      <c r="K20" s="84" t="str">
        <f t="shared" si="0"/>
        <v/>
      </c>
      <c r="L20" s="84"/>
      <c r="M20" s="6" t="str">
        <f t="shared" si="2"/>
        <v/>
      </c>
      <c r="N20" s="19"/>
      <c r="O20" s="8"/>
      <c r="P20" s="85"/>
      <c r="Q20" s="85"/>
      <c r="R20" s="86" t="str">
        <f t="shared" si="3"/>
        <v/>
      </c>
      <c r="S20" s="86"/>
      <c r="T20" s="87" t="str">
        <f t="shared" si="4"/>
        <v/>
      </c>
      <c r="U20" s="87"/>
    </row>
    <row r="21" spans="2:21" x14ac:dyDescent="0.15">
      <c r="B21" s="19">
        <v>13</v>
      </c>
      <c r="C21" s="84" t="str">
        <f t="shared" si="1"/>
        <v/>
      </c>
      <c r="D21" s="84"/>
      <c r="E21" s="19"/>
      <c r="F21" s="8"/>
      <c r="G21" s="19" t="s">
        <v>4</v>
      </c>
      <c r="H21" s="85"/>
      <c r="I21" s="85"/>
      <c r="J21" s="19"/>
      <c r="K21" s="84" t="str">
        <f t="shared" si="0"/>
        <v/>
      </c>
      <c r="L21" s="84"/>
      <c r="M21" s="6" t="str">
        <f t="shared" si="2"/>
        <v/>
      </c>
      <c r="N21" s="19"/>
      <c r="O21" s="8"/>
      <c r="P21" s="85"/>
      <c r="Q21" s="85"/>
      <c r="R21" s="86" t="str">
        <f t="shared" si="3"/>
        <v/>
      </c>
      <c r="S21" s="86"/>
      <c r="T21" s="87" t="str">
        <f t="shared" si="4"/>
        <v/>
      </c>
      <c r="U21" s="87"/>
    </row>
    <row r="22" spans="2:21" x14ac:dyDescent="0.15">
      <c r="B22" s="19">
        <v>14</v>
      </c>
      <c r="C22" s="84" t="str">
        <f t="shared" si="1"/>
        <v/>
      </c>
      <c r="D22" s="84"/>
      <c r="E22" s="19"/>
      <c r="F22" s="8"/>
      <c r="G22" s="19" t="s">
        <v>3</v>
      </c>
      <c r="H22" s="85"/>
      <c r="I22" s="85"/>
      <c r="J22" s="19"/>
      <c r="K22" s="84" t="str">
        <f t="shared" si="0"/>
        <v/>
      </c>
      <c r="L22" s="84"/>
      <c r="M22" s="6" t="str">
        <f t="shared" si="2"/>
        <v/>
      </c>
      <c r="N22" s="19"/>
      <c r="O22" s="8"/>
      <c r="P22" s="85"/>
      <c r="Q22" s="85"/>
      <c r="R22" s="86" t="str">
        <f t="shared" si="3"/>
        <v/>
      </c>
      <c r="S22" s="86"/>
      <c r="T22" s="87" t="str">
        <f t="shared" si="4"/>
        <v/>
      </c>
      <c r="U22" s="87"/>
    </row>
    <row r="23" spans="2:21" x14ac:dyDescent="0.15">
      <c r="B23" s="19">
        <v>15</v>
      </c>
      <c r="C23" s="84" t="str">
        <f t="shared" si="1"/>
        <v/>
      </c>
      <c r="D23" s="84"/>
      <c r="E23" s="19"/>
      <c r="F23" s="8"/>
      <c r="G23" s="19" t="s">
        <v>4</v>
      </c>
      <c r="H23" s="85"/>
      <c r="I23" s="85"/>
      <c r="J23" s="19"/>
      <c r="K23" s="84" t="str">
        <f t="shared" si="0"/>
        <v/>
      </c>
      <c r="L23" s="84"/>
      <c r="M23" s="6" t="str">
        <f t="shared" si="2"/>
        <v/>
      </c>
      <c r="N23" s="19"/>
      <c r="O23" s="8"/>
      <c r="P23" s="85"/>
      <c r="Q23" s="85"/>
      <c r="R23" s="86" t="str">
        <f t="shared" si="3"/>
        <v/>
      </c>
      <c r="S23" s="86"/>
      <c r="T23" s="87" t="str">
        <f t="shared" si="4"/>
        <v/>
      </c>
      <c r="U23" s="87"/>
    </row>
    <row r="24" spans="2:21" x14ac:dyDescent="0.15">
      <c r="B24" s="19">
        <v>16</v>
      </c>
      <c r="C24" s="84" t="str">
        <f t="shared" si="1"/>
        <v/>
      </c>
      <c r="D24" s="84"/>
      <c r="E24" s="19"/>
      <c r="F24" s="8"/>
      <c r="G24" s="19" t="s">
        <v>4</v>
      </c>
      <c r="H24" s="85"/>
      <c r="I24" s="85"/>
      <c r="J24" s="19"/>
      <c r="K24" s="84" t="str">
        <f t="shared" si="0"/>
        <v/>
      </c>
      <c r="L24" s="84"/>
      <c r="M24" s="6" t="str">
        <f t="shared" si="2"/>
        <v/>
      </c>
      <c r="N24" s="19"/>
      <c r="O24" s="8"/>
      <c r="P24" s="85"/>
      <c r="Q24" s="85"/>
      <c r="R24" s="86" t="str">
        <f t="shared" si="3"/>
        <v/>
      </c>
      <c r="S24" s="86"/>
      <c r="T24" s="87" t="str">
        <f t="shared" si="4"/>
        <v/>
      </c>
      <c r="U24" s="87"/>
    </row>
    <row r="25" spans="2:21" x14ac:dyDescent="0.15">
      <c r="B25" s="19">
        <v>17</v>
      </c>
      <c r="C25" s="84" t="str">
        <f t="shared" si="1"/>
        <v/>
      </c>
      <c r="D25" s="84"/>
      <c r="E25" s="19"/>
      <c r="F25" s="8"/>
      <c r="G25" s="19" t="s">
        <v>4</v>
      </c>
      <c r="H25" s="85"/>
      <c r="I25" s="85"/>
      <c r="J25" s="19"/>
      <c r="K25" s="84" t="str">
        <f t="shared" si="0"/>
        <v/>
      </c>
      <c r="L25" s="84"/>
      <c r="M25" s="6" t="str">
        <f t="shared" si="2"/>
        <v/>
      </c>
      <c r="N25" s="19"/>
      <c r="O25" s="8"/>
      <c r="P25" s="85"/>
      <c r="Q25" s="85"/>
      <c r="R25" s="86" t="str">
        <f t="shared" si="3"/>
        <v/>
      </c>
      <c r="S25" s="86"/>
      <c r="T25" s="87" t="str">
        <f t="shared" si="4"/>
        <v/>
      </c>
      <c r="U25" s="87"/>
    </row>
    <row r="26" spans="2:21" x14ac:dyDescent="0.15">
      <c r="B26" s="19">
        <v>18</v>
      </c>
      <c r="C26" s="84" t="str">
        <f t="shared" si="1"/>
        <v/>
      </c>
      <c r="D26" s="84"/>
      <c r="E26" s="19"/>
      <c r="F26" s="8"/>
      <c r="G26" s="19" t="s">
        <v>4</v>
      </c>
      <c r="H26" s="85"/>
      <c r="I26" s="85"/>
      <c r="J26" s="19"/>
      <c r="K26" s="84" t="str">
        <f t="shared" si="0"/>
        <v/>
      </c>
      <c r="L26" s="84"/>
      <c r="M26" s="6" t="str">
        <f t="shared" si="2"/>
        <v/>
      </c>
      <c r="N26" s="19"/>
      <c r="O26" s="8"/>
      <c r="P26" s="85"/>
      <c r="Q26" s="85"/>
      <c r="R26" s="86" t="str">
        <f t="shared" si="3"/>
        <v/>
      </c>
      <c r="S26" s="86"/>
      <c r="T26" s="87" t="str">
        <f t="shared" si="4"/>
        <v/>
      </c>
      <c r="U26" s="87"/>
    </row>
    <row r="27" spans="2:21" x14ac:dyDescent="0.15">
      <c r="B27" s="19">
        <v>19</v>
      </c>
      <c r="C27" s="84" t="str">
        <f t="shared" si="1"/>
        <v/>
      </c>
      <c r="D27" s="84"/>
      <c r="E27" s="19"/>
      <c r="F27" s="8"/>
      <c r="G27" s="19" t="s">
        <v>3</v>
      </c>
      <c r="H27" s="85"/>
      <c r="I27" s="85"/>
      <c r="J27" s="19"/>
      <c r="K27" s="84" t="str">
        <f t="shared" si="0"/>
        <v/>
      </c>
      <c r="L27" s="84"/>
      <c r="M27" s="6" t="str">
        <f t="shared" si="2"/>
        <v/>
      </c>
      <c r="N27" s="19"/>
      <c r="O27" s="8"/>
      <c r="P27" s="85"/>
      <c r="Q27" s="85"/>
      <c r="R27" s="86" t="str">
        <f t="shared" si="3"/>
        <v/>
      </c>
      <c r="S27" s="86"/>
      <c r="T27" s="87" t="str">
        <f t="shared" si="4"/>
        <v/>
      </c>
      <c r="U27" s="87"/>
    </row>
    <row r="28" spans="2:21" x14ac:dyDescent="0.15">
      <c r="B28" s="19">
        <v>20</v>
      </c>
      <c r="C28" s="84" t="str">
        <f t="shared" si="1"/>
        <v/>
      </c>
      <c r="D28" s="84"/>
      <c r="E28" s="19"/>
      <c r="F28" s="8"/>
      <c r="G28" s="19" t="s">
        <v>4</v>
      </c>
      <c r="H28" s="85"/>
      <c r="I28" s="85"/>
      <c r="J28" s="19"/>
      <c r="K28" s="84" t="str">
        <f t="shared" si="0"/>
        <v/>
      </c>
      <c r="L28" s="84"/>
      <c r="M28" s="6" t="str">
        <f t="shared" si="2"/>
        <v/>
      </c>
      <c r="N28" s="19"/>
      <c r="O28" s="8"/>
      <c r="P28" s="85"/>
      <c r="Q28" s="85"/>
      <c r="R28" s="86" t="str">
        <f t="shared" si="3"/>
        <v/>
      </c>
      <c r="S28" s="86"/>
      <c r="T28" s="87" t="str">
        <f t="shared" si="4"/>
        <v/>
      </c>
      <c r="U28" s="87"/>
    </row>
    <row r="29" spans="2:21" x14ac:dyDescent="0.15">
      <c r="B29" s="19">
        <v>21</v>
      </c>
      <c r="C29" s="84" t="str">
        <f t="shared" si="1"/>
        <v/>
      </c>
      <c r="D29" s="84"/>
      <c r="E29" s="19"/>
      <c r="F29" s="8"/>
      <c r="G29" s="19" t="s">
        <v>3</v>
      </c>
      <c r="H29" s="85"/>
      <c r="I29" s="85"/>
      <c r="J29" s="19"/>
      <c r="K29" s="84" t="str">
        <f t="shared" si="0"/>
        <v/>
      </c>
      <c r="L29" s="84"/>
      <c r="M29" s="6" t="str">
        <f t="shared" si="2"/>
        <v/>
      </c>
      <c r="N29" s="19"/>
      <c r="O29" s="8"/>
      <c r="P29" s="85"/>
      <c r="Q29" s="85"/>
      <c r="R29" s="86" t="str">
        <f t="shared" si="3"/>
        <v/>
      </c>
      <c r="S29" s="86"/>
      <c r="T29" s="87" t="str">
        <f t="shared" si="4"/>
        <v/>
      </c>
      <c r="U29" s="87"/>
    </row>
    <row r="30" spans="2:21" x14ac:dyDescent="0.15">
      <c r="B30" s="19">
        <v>22</v>
      </c>
      <c r="C30" s="84" t="str">
        <f t="shared" si="1"/>
        <v/>
      </c>
      <c r="D30" s="84"/>
      <c r="E30" s="19"/>
      <c r="F30" s="8"/>
      <c r="G30" s="19" t="s">
        <v>3</v>
      </c>
      <c r="H30" s="85"/>
      <c r="I30" s="85"/>
      <c r="J30" s="19"/>
      <c r="K30" s="84" t="str">
        <f t="shared" si="0"/>
        <v/>
      </c>
      <c r="L30" s="84"/>
      <c r="M30" s="6" t="str">
        <f t="shared" si="2"/>
        <v/>
      </c>
      <c r="N30" s="19"/>
      <c r="O30" s="8"/>
      <c r="P30" s="85"/>
      <c r="Q30" s="85"/>
      <c r="R30" s="86" t="str">
        <f t="shared" si="3"/>
        <v/>
      </c>
      <c r="S30" s="86"/>
      <c r="T30" s="87" t="str">
        <f t="shared" si="4"/>
        <v/>
      </c>
      <c r="U30" s="87"/>
    </row>
    <row r="31" spans="2:21" x14ac:dyDescent="0.15">
      <c r="B31" s="19">
        <v>23</v>
      </c>
      <c r="C31" s="84" t="str">
        <f t="shared" si="1"/>
        <v/>
      </c>
      <c r="D31" s="84"/>
      <c r="E31" s="19"/>
      <c r="F31" s="8"/>
      <c r="G31" s="19" t="s">
        <v>3</v>
      </c>
      <c r="H31" s="85"/>
      <c r="I31" s="85"/>
      <c r="J31" s="19"/>
      <c r="K31" s="84" t="str">
        <f t="shared" si="0"/>
        <v/>
      </c>
      <c r="L31" s="84"/>
      <c r="M31" s="6" t="str">
        <f t="shared" si="2"/>
        <v/>
      </c>
      <c r="N31" s="19"/>
      <c r="O31" s="8"/>
      <c r="P31" s="85"/>
      <c r="Q31" s="85"/>
      <c r="R31" s="86" t="str">
        <f t="shared" si="3"/>
        <v/>
      </c>
      <c r="S31" s="86"/>
      <c r="T31" s="87" t="str">
        <f t="shared" si="4"/>
        <v/>
      </c>
      <c r="U31" s="87"/>
    </row>
    <row r="32" spans="2:21" x14ac:dyDescent="0.15">
      <c r="B32" s="19">
        <v>24</v>
      </c>
      <c r="C32" s="84" t="str">
        <f t="shared" si="1"/>
        <v/>
      </c>
      <c r="D32" s="84"/>
      <c r="E32" s="19"/>
      <c r="F32" s="8"/>
      <c r="G32" s="19" t="s">
        <v>3</v>
      </c>
      <c r="H32" s="85"/>
      <c r="I32" s="85"/>
      <c r="J32" s="19"/>
      <c r="K32" s="84" t="str">
        <f t="shared" si="0"/>
        <v/>
      </c>
      <c r="L32" s="84"/>
      <c r="M32" s="6" t="str">
        <f t="shared" si="2"/>
        <v/>
      </c>
      <c r="N32" s="19"/>
      <c r="O32" s="8"/>
      <c r="P32" s="85"/>
      <c r="Q32" s="85"/>
      <c r="R32" s="86" t="str">
        <f t="shared" si="3"/>
        <v/>
      </c>
      <c r="S32" s="86"/>
      <c r="T32" s="87" t="str">
        <f t="shared" si="4"/>
        <v/>
      </c>
      <c r="U32" s="87"/>
    </row>
    <row r="33" spans="2:21" x14ac:dyDescent="0.15">
      <c r="B33" s="19">
        <v>25</v>
      </c>
      <c r="C33" s="84" t="str">
        <f t="shared" si="1"/>
        <v/>
      </c>
      <c r="D33" s="84"/>
      <c r="E33" s="19"/>
      <c r="F33" s="8"/>
      <c r="G33" s="19" t="s">
        <v>4</v>
      </c>
      <c r="H33" s="85"/>
      <c r="I33" s="85"/>
      <c r="J33" s="19"/>
      <c r="K33" s="84" t="str">
        <f t="shared" si="0"/>
        <v/>
      </c>
      <c r="L33" s="84"/>
      <c r="M33" s="6" t="str">
        <f t="shared" si="2"/>
        <v/>
      </c>
      <c r="N33" s="19"/>
      <c r="O33" s="8"/>
      <c r="P33" s="85"/>
      <c r="Q33" s="85"/>
      <c r="R33" s="86" t="str">
        <f t="shared" si="3"/>
        <v/>
      </c>
      <c r="S33" s="86"/>
      <c r="T33" s="87" t="str">
        <f t="shared" si="4"/>
        <v/>
      </c>
      <c r="U33" s="87"/>
    </row>
    <row r="34" spans="2:21" x14ac:dyDescent="0.15">
      <c r="B34" s="19">
        <v>26</v>
      </c>
      <c r="C34" s="84" t="str">
        <f t="shared" si="1"/>
        <v/>
      </c>
      <c r="D34" s="84"/>
      <c r="E34" s="19"/>
      <c r="F34" s="8"/>
      <c r="G34" s="19" t="s">
        <v>3</v>
      </c>
      <c r="H34" s="85"/>
      <c r="I34" s="85"/>
      <c r="J34" s="19"/>
      <c r="K34" s="84" t="str">
        <f t="shared" si="0"/>
        <v/>
      </c>
      <c r="L34" s="84"/>
      <c r="M34" s="6" t="str">
        <f t="shared" si="2"/>
        <v/>
      </c>
      <c r="N34" s="19"/>
      <c r="O34" s="8"/>
      <c r="P34" s="85"/>
      <c r="Q34" s="85"/>
      <c r="R34" s="86" t="str">
        <f t="shared" si="3"/>
        <v/>
      </c>
      <c r="S34" s="86"/>
      <c r="T34" s="87" t="str">
        <f t="shared" si="4"/>
        <v/>
      </c>
      <c r="U34" s="87"/>
    </row>
    <row r="35" spans="2:21" x14ac:dyDescent="0.15">
      <c r="B35" s="19">
        <v>27</v>
      </c>
      <c r="C35" s="84" t="str">
        <f t="shared" si="1"/>
        <v/>
      </c>
      <c r="D35" s="84"/>
      <c r="E35" s="19"/>
      <c r="F35" s="8"/>
      <c r="G35" s="19" t="s">
        <v>3</v>
      </c>
      <c r="H35" s="85"/>
      <c r="I35" s="85"/>
      <c r="J35" s="19"/>
      <c r="K35" s="84" t="str">
        <f t="shared" si="0"/>
        <v/>
      </c>
      <c r="L35" s="84"/>
      <c r="M35" s="6" t="str">
        <f t="shared" si="2"/>
        <v/>
      </c>
      <c r="N35" s="19"/>
      <c r="O35" s="8"/>
      <c r="P35" s="85"/>
      <c r="Q35" s="85"/>
      <c r="R35" s="86" t="str">
        <f t="shared" si="3"/>
        <v/>
      </c>
      <c r="S35" s="86"/>
      <c r="T35" s="87" t="str">
        <f t="shared" si="4"/>
        <v/>
      </c>
      <c r="U35" s="87"/>
    </row>
    <row r="36" spans="2:21" x14ac:dyDescent="0.15">
      <c r="B36" s="19">
        <v>28</v>
      </c>
      <c r="C36" s="84" t="str">
        <f t="shared" si="1"/>
        <v/>
      </c>
      <c r="D36" s="84"/>
      <c r="E36" s="19"/>
      <c r="F36" s="8"/>
      <c r="G36" s="19" t="s">
        <v>3</v>
      </c>
      <c r="H36" s="85"/>
      <c r="I36" s="85"/>
      <c r="J36" s="19"/>
      <c r="K36" s="84" t="str">
        <f t="shared" si="0"/>
        <v/>
      </c>
      <c r="L36" s="84"/>
      <c r="M36" s="6" t="str">
        <f t="shared" si="2"/>
        <v/>
      </c>
      <c r="N36" s="19"/>
      <c r="O36" s="8"/>
      <c r="P36" s="85"/>
      <c r="Q36" s="85"/>
      <c r="R36" s="86" t="str">
        <f t="shared" si="3"/>
        <v/>
      </c>
      <c r="S36" s="86"/>
      <c r="T36" s="87" t="str">
        <f t="shared" si="4"/>
        <v/>
      </c>
      <c r="U36" s="87"/>
    </row>
    <row r="37" spans="2:21" x14ac:dyDescent="0.15">
      <c r="B37" s="19">
        <v>29</v>
      </c>
      <c r="C37" s="84" t="str">
        <f t="shared" si="1"/>
        <v/>
      </c>
      <c r="D37" s="84"/>
      <c r="E37" s="19"/>
      <c r="F37" s="8"/>
      <c r="G37" s="19" t="s">
        <v>3</v>
      </c>
      <c r="H37" s="85"/>
      <c r="I37" s="85"/>
      <c r="J37" s="19"/>
      <c r="K37" s="84" t="str">
        <f t="shared" si="0"/>
        <v/>
      </c>
      <c r="L37" s="84"/>
      <c r="M37" s="6" t="str">
        <f t="shared" si="2"/>
        <v/>
      </c>
      <c r="N37" s="19"/>
      <c r="O37" s="8"/>
      <c r="P37" s="85"/>
      <c r="Q37" s="85"/>
      <c r="R37" s="86" t="str">
        <f t="shared" si="3"/>
        <v/>
      </c>
      <c r="S37" s="86"/>
      <c r="T37" s="87" t="str">
        <f t="shared" si="4"/>
        <v/>
      </c>
      <c r="U37" s="87"/>
    </row>
    <row r="38" spans="2:21" x14ac:dyDescent="0.15">
      <c r="B38" s="19">
        <v>30</v>
      </c>
      <c r="C38" s="84" t="str">
        <f t="shared" si="1"/>
        <v/>
      </c>
      <c r="D38" s="84"/>
      <c r="E38" s="19"/>
      <c r="F38" s="8"/>
      <c r="G38" s="19" t="s">
        <v>4</v>
      </c>
      <c r="H38" s="85"/>
      <c r="I38" s="85"/>
      <c r="J38" s="19"/>
      <c r="K38" s="84" t="str">
        <f t="shared" si="0"/>
        <v/>
      </c>
      <c r="L38" s="84"/>
      <c r="M38" s="6" t="str">
        <f t="shared" si="2"/>
        <v/>
      </c>
      <c r="N38" s="19"/>
      <c r="O38" s="8"/>
      <c r="P38" s="85"/>
      <c r="Q38" s="85"/>
      <c r="R38" s="86" t="str">
        <f t="shared" si="3"/>
        <v/>
      </c>
      <c r="S38" s="86"/>
      <c r="T38" s="87" t="str">
        <f t="shared" si="4"/>
        <v/>
      </c>
      <c r="U38" s="87"/>
    </row>
    <row r="39" spans="2:21" x14ac:dyDescent="0.15">
      <c r="B39" s="19">
        <v>31</v>
      </c>
      <c r="C39" s="84" t="str">
        <f t="shared" si="1"/>
        <v/>
      </c>
      <c r="D39" s="84"/>
      <c r="E39" s="19"/>
      <c r="F39" s="8"/>
      <c r="G39" s="19" t="s">
        <v>4</v>
      </c>
      <c r="H39" s="85"/>
      <c r="I39" s="85"/>
      <c r="J39" s="19"/>
      <c r="K39" s="84" t="str">
        <f t="shared" si="0"/>
        <v/>
      </c>
      <c r="L39" s="84"/>
      <c r="M39" s="6" t="str">
        <f t="shared" si="2"/>
        <v/>
      </c>
      <c r="N39" s="19"/>
      <c r="O39" s="8"/>
      <c r="P39" s="85"/>
      <c r="Q39" s="85"/>
      <c r="R39" s="86" t="str">
        <f t="shared" si="3"/>
        <v/>
      </c>
      <c r="S39" s="86"/>
      <c r="T39" s="87" t="str">
        <f t="shared" si="4"/>
        <v/>
      </c>
      <c r="U39" s="87"/>
    </row>
    <row r="40" spans="2:21" x14ac:dyDescent="0.15">
      <c r="B40" s="19">
        <v>32</v>
      </c>
      <c r="C40" s="84" t="str">
        <f t="shared" si="1"/>
        <v/>
      </c>
      <c r="D40" s="84"/>
      <c r="E40" s="19"/>
      <c r="F40" s="8"/>
      <c r="G40" s="19" t="s">
        <v>4</v>
      </c>
      <c r="H40" s="85"/>
      <c r="I40" s="85"/>
      <c r="J40" s="19"/>
      <c r="K40" s="84" t="str">
        <f t="shared" si="0"/>
        <v/>
      </c>
      <c r="L40" s="84"/>
      <c r="M40" s="6" t="str">
        <f t="shared" si="2"/>
        <v/>
      </c>
      <c r="N40" s="19"/>
      <c r="O40" s="8"/>
      <c r="P40" s="85"/>
      <c r="Q40" s="85"/>
      <c r="R40" s="86" t="str">
        <f t="shared" si="3"/>
        <v/>
      </c>
      <c r="S40" s="86"/>
      <c r="T40" s="87" t="str">
        <f t="shared" si="4"/>
        <v/>
      </c>
      <c r="U40" s="87"/>
    </row>
    <row r="41" spans="2:21" x14ac:dyDescent="0.15">
      <c r="B41" s="19">
        <v>33</v>
      </c>
      <c r="C41" s="84" t="str">
        <f t="shared" si="1"/>
        <v/>
      </c>
      <c r="D41" s="84"/>
      <c r="E41" s="19"/>
      <c r="F41" s="8"/>
      <c r="G41" s="19" t="s">
        <v>3</v>
      </c>
      <c r="H41" s="85"/>
      <c r="I41" s="85"/>
      <c r="J41" s="19"/>
      <c r="K41" s="84" t="str">
        <f t="shared" si="0"/>
        <v/>
      </c>
      <c r="L41" s="84"/>
      <c r="M41" s="6" t="str">
        <f t="shared" si="2"/>
        <v/>
      </c>
      <c r="N41" s="19"/>
      <c r="O41" s="8"/>
      <c r="P41" s="85"/>
      <c r="Q41" s="85"/>
      <c r="R41" s="86" t="str">
        <f t="shared" si="3"/>
        <v/>
      </c>
      <c r="S41" s="86"/>
      <c r="T41" s="87" t="str">
        <f t="shared" si="4"/>
        <v/>
      </c>
      <c r="U41" s="87"/>
    </row>
    <row r="42" spans="2:21" x14ac:dyDescent="0.15">
      <c r="B42" s="19">
        <v>34</v>
      </c>
      <c r="C42" s="84" t="str">
        <f t="shared" si="1"/>
        <v/>
      </c>
      <c r="D42" s="84"/>
      <c r="E42" s="19"/>
      <c r="F42" s="8"/>
      <c r="G42" s="19" t="s">
        <v>4</v>
      </c>
      <c r="H42" s="85"/>
      <c r="I42" s="85"/>
      <c r="J42" s="19"/>
      <c r="K42" s="84" t="str">
        <f t="shared" si="0"/>
        <v/>
      </c>
      <c r="L42" s="84"/>
      <c r="M42" s="6" t="str">
        <f t="shared" si="2"/>
        <v/>
      </c>
      <c r="N42" s="19"/>
      <c r="O42" s="8"/>
      <c r="P42" s="85"/>
      <c r="Q42" s="85"/>
      <c r="R42" s="86" t="str">
        <f t="shared" si="3"/>
        <v/>
      </c>
      <c r="S42" s="86"/>
      <c r="T42" s="87" t="str">
        <f t="shared" si="4"/>
        <v/>
      </c>
      <c r="U42" s="87"/>
    </row>
    <row r="43" spans="2:21" x14ac:dyDescent="0.15">
      <c r="B43" s="19">
        <v>35</v>
      </c>
      <c r="C43" s="84" t="str">
        <f t="shared" si="1"/>
        <v/>
      </c>
      <c r="D43" s="84"/>
      <c r="E43" s="19"/>
      <c r="F43" s="8"/>
      <c r="G43" s="19" t="s">
        <v>3</v>
      </c>
      <c r="H43" s="85"/>
      <c r="I43" s="85"/>
      <c r="J43" s="19"/>
      <c r="K43" s="84" t="str">
        <f t="shared" si="0"/>
        <v/>
      </c>
      <c r="L43" s="84"/>
      <c r="M43" s="6" t="str">
        <f t="shared" si="2"/>
        <v/>
      </c>
      <c r="N43" s="19"/>
      <c r="O43" s="8"/>
      <c r="P43" s="85"/>
      <c r="Q43" s="85"/>
      <c r="R43" s="86" t="str">
        <f t="shared" si="3"/>
        <v/>
      </c>
      <c r="S43" s="86"/>
      <c r="T43" s="87" t="str">
        <f t="shared" si="4"/>
        <v/>
      </c>
      <c r="U43" s="87"/>
    </row>
    <row r="44" spans="2:21" x14ac:dyDescent="0.15">
      <c r="B44" s="19">
        <v>36</v>
      </c>
      <c r="C44" s="84" t="str">
        <f t="shared" si="1"/>
        <v/>
      </c>
      <c r="D44" s="84"/>
      <c r="E44" s="19"/>
      <c r="F44" s="8"/>
      <c r="G44" s="19" t="s">
        <v>4</v>
      </c>
      <c r="H44" s="85"/>
      <c r="I44" s="85"/>
      <c r="J44" s="19"/>
      <c r="K44" s="84" t="str">
        <f t="shared" si="0"/>
        <v/>
      </c>
      <c r="L44" s="84"/>
      <c r="M44" s="6" t="str">
        <f t="shared" si="2"/>
        <v/>
      </c>
      <c r="N44" s="19"/>
      <c r="O44" s="8"/>
      <c r="P44" s="85"/>
      <c r="Q44" s="85"/>
      <c r="R44" s="86" t="str">
        <f t="shared" si="3"/>
        <v/>
      </c>
      <c r="S44" s="86"/>
      <c r="T44" s="87" t="str">
        <f t="shared" si="4"/>
        <v/>
      </c>
      <c r="U44" s="87"/>
    </row>
    <row r="45" spans="2:21" x14ac:dyDescent="0.15">
      <c r="B45" s="19">
        <v>37</v>
      </c>
      <c r="C45" s="84" t="str">
        <f t="shared" si="1"/>
        <v/>
      </c>
      <c r="D45" s="84"/>
      <c r="E45" s="19"/>
      <c r="F45" s="8"/>
      <c r="G45" s="19" t="s">
        <v>3</v>
      </c>
      <c r="H45" s="85"/>
      <c r="I45" s="85"/>
      <c r="J45" s="19"/>
      <c r="K45" s="84" t="str">
        <f t="shared" si="0"/>
        <v/>
      </c>
      <c r="L45" s="84"/>
      <c r="M45" s="6" t="str">
        <f t="shared" si="2"/>
        <v/>
      </c>
      <c r="N45" s="19"/>
      <c r="O45" s="8"/>
      <c r="P45" s="85"/>
      <c r="Q45" s="85"/>
      <c r="R45" s="86" t="str">
        <f t="shared" si="3"/>
        <v/>
      </c>
      <c r="S45" s="86"/>
      <c r="T45" s="87" t="str">
        <f t="shared" si="4"/>
        <v/>
      </c>
      <c r="U45" s="87"/>
    </row>
    <row r="46" spans="2:21" x14ac:dyDescent="0.15">
      <c r="B46" s="19">
        <v>38</v>
      </c>
      <c r="C46" s="84" t="str">
        <f t="shared" si="1"/>
        <v/>
      </c>
      <c r="D46" s="84"/>
      <c r="E46" s="19"/>
      <c r="F46" s="8"/>
      <c r="G46" s="19" t="s">
        <v>4</v>
      </c>
      <c r="H46" s="85"/>
      <c r="I46" s="85"/>
      <c r="J46" s="19"/>
      <c r="K46" s="84" t="str">
        <f t="shared" si="0"/>
        <v/>
      </c>
      <c r="L46" s="84"/>
      <c r="M46" s="6" t="str">
        <f t="shared" si="2"/>
        <v/>
      </c>
      <c r="N46" s="19"/>
      <c r="O46" s="8"/>
      <c r="P46" s="85"/>
      <c r="Q46" s="85"/>
      <c r="R46" s="86" t="str">
        <f t="shared" si="3"/>
        <v/>
      </c>
      <c r="S46" s="86"/>
      <c r="T46" s="87" t="str">
        <f t="shared" si="4"/>
        <v/>
      </c>
      <c r="U46" s="87"/>
    </row>
    <row r="47" spans="2:21" x14ac:dyDescent="0.15">
      <c r="B47" s="19">
        <v>39</v>
      </c>
      <c r="C47" s="84" t="str">
        <f t="shared" si="1"/>
        <v/>
      </c>
      <c r="D47" s="84"/>
      <c r="E47" s="19"/>
      <c r="F47" s="8"/>
      <c r="G47" s="19" t="s">
        <v>4</v>
      </c>
      <c r="H47" s="85"/>
      <c r="I47" s="85"/>
      <c r="J47" s="19"/>
      <c r="K47" s="84" t="str">
        <f t="shared" si="0"/>
        <v/>
      </c>
      <c r="L47" s="84"/>
      <c r="M47" s="6" t="str">
        <f t="shared" si="2"/>
        <v/>
      </c>
      <c r="N47" s="19"/>
      <c r="O47" s="8"/>
      <c r="P47" s="85"/>
      <c r="Q47" s="85"/>
      <c r="R47" s="86" t="str">
        <f t="shared" si="3"/>
        <v/>
      </c>
      <c r="S47" s="86"/>
      <c r="T47" s="87" t="str">
        <f t="shared" si="4"/>
        <v/>
      </c>
      <c r="U47" s="87"/>
    </row>
    <row r="48" spans="2:21" x14ac:dyDescent="0.15">
      <c r="B48" s="19">
        <v>40</v>
      </c>
      <c r="C48" s="84" t="str">
        <f t="shared" si="1"/>
        <v/>
      </c>
      <c r="D48" s="84"/>
      <c r="E48" s="19"/>
      <c r="F48" s="8"/>
      <c r="G48" s="19" t="s">
        <v>37</v>
      </c>
      <c r="H48" s="85"/>
      <c r="I48" s="85"/>
      <c r="J48" s="19"/>
      <c r="K48" s="84" t="str">
        <f t="shared" si="0"/>
        <v/>
      </c>
      <c r="L48" s="84"/>
      <c r="M48" s="6" t="str">
        <f t="shared" si="2"/>
        <v/>
      </c>
      <c r="N48" s="19"/>
      <c r="O48" s="8"/>
      <c r="P48" s="85"/>
      <c r="Q48" s="85"/>
      <c r="R48" s="86" t="str">
        <f t="shared" si="3"/>
        <v/>
      </c>
      <c r="S48" s="86"/>
      <c r="T48" s="87" t="str">
        <f t="shared" si="4"/>
        <v/>
      </c>
      <c r="U48" s="87"/>
    </row>
    <row r="49" spans="2:21" x14ac:dyDescent="0.15">
      <c r="B49" s="19">
        <v>41</v>
      </c>
      <c r="C49" s="84" t="str">
        <f t="shared" si="1"/>
        <v/>
      </c>
      <c r="D49" s="84"/>
      <c r="E49" s="19"/>
      <c r="F49" s="8"/>
      <c r="G49" s="19" t="s">
        <v>4</v>
      </c>
      <c r="H49" s="85"/>
      <c r="I49" s="85"/>
      <c r="J49" s="19"/>
      <c r="K49" s="84" t="str">
        <f t="shared" si="0"/>
        <v/>
      </c>
      <c r="L49" s="84"/>
      <c r="M49" s="6" t="str">
        <f t="shared" si="2"/>
        <v/>
      </c>
      <c r="N49" s="19"/>
      <c r="O49" s="8"/>
      <c r="P49" s="85"/>
      <c r="Q49" s="85"/>
      <c r="R49" s="86" t="str">
        <f t="shared" si="3"/>
        <v/>
      </c>
      <c r="S49" s="86"/>
      <c r="T49" s="87" t="str">
        <f t="shared" si="4"/>
        <v/>
      </c>
      <c r="U49" s="87"/>
    </row>
    <row r="50" spans="2:21" x14ac:dyDescent="0.15">
      <c r="B50" s="19">
        <v>42</v>
      </c>
      <c r="C50" s="84" t="str">
        <f t="shared" si="1"/>
        <v/>
      </c>
      <c r="D50" s="84"/>
      <c r="E50" s="19"/>
      <c r="F50" s="8"/>
      <c r="G50" s="19" t="s">
        <v>4</v>
      </c>
      <c r="H50" s="85"/>
      <c r="I50" s="85"/>
      <c r="J50" s="19"/>
      <c r="K50" s="84" t="str">
        <f t="shared" si="0"/>
        <v/>
      </c>
      <c r="L50" s="84"/>
      <c r="M50" s="6" t="str">
        <f t="shared" si="2"/>
        <v/>
      </c>
      <c r="N50" s="19"/>
      <c r="O50" s="8"/>
      <c r="P50" s="85"/>
      <c r="Q50" s="85"/>
      <c r="R50" s="86" t="str">
        <f t="shared" si="3"/>
        <v/>
      </c>
      <c r="S50" s="86"/>
      <c r="T50" s="87" t="str">
        <f t="shared" si="4"/>
        <v/>
      </c>
      <c r="U50" s="87"/>
    </row>
    <row r="51" spans="2:21" x14ac:dyDescent="0.15">
      <c r="B51" s="19">
        <v>43</v>
      </c>
      <c r="C51" s="84" t="str">
        <f t="shared" si="1"/>
        <v/>
      </c>
      <c r="D51" s="84"/>
      <c r="E51" s="19"/>
      <c r="F51" s="8"/>
      <c r="G51" s="19" t="s">
        <v>3</v>
      </c>
      <c r="H51" s="85"/>
      <c r="I51" s="85"/>
      <c r="J51" s="19"/>
      <c r="K51" s="84" t="str">
        <f t="shared" si="0"/>
        <v/>
      </c>
      <c r="L51" s="84"/>
      <c r="M51" s="6" t="str">
        <f t="shared" si="2"/>
        <v/>
      </c>
      <c r="N51" s="19"/>
      <c r="O51" s="8"/>
      <c r="P51" s="85"/>
      <c r="Q51" s="85"/>
      <c r="R51" s="86" t="str">
        <f t="shared" si="3"/>
        <v/>
      </c>
      <c r="S51" s="86"/>
      <c r="T51" s="87" t="str">
        <f t="shared" si="4"/>
        <v/>
      </c>
      <c r="U51" s="87"/>
    </row>
    <row r="52" spans="2:21" x14ac:dyDescent="0.15">
      <c r="B52" s="19">
        <v>44</v>
      </c>
      <c r="C52" s="84" t="str">
        <f t="shared" si="1"/>
        <v/>
      </c>
      <c r="D52" s="84"/>
      <c r="E52" s="19"/>
      <c r="F52" s="8"/>
      <c r="G52" s="19" t="s">
        <v>3</v>
      </c>
      <c r="H52" s="85"/>
      <c r="I52" s="85"/>
      <c r="J52" s="19"/>
      <c r="K52" s="84" t="str">
        <f t="shared" si="0"/>
        <v/>
      </c>
      <c r="L52" s="84"/>
      <c r="M52" s="6" t="str">
        <f t="shared" si="2"/>
        <v/>
      </c>
      <c r="N52" s="19"/>
      <c r="O52" s="8"/>
      <c r="P52" s="85"/>
      <c r="Q52" s="85"/>
      <c r="R52" s="86" t="str">
        <f t="shared" si="3"/>
        <v/>
      </c>
      <c r="S52" s="86"/>
      <c r="T52" s="87" t="str">
        <f t="shared" si="4"/>
        <v/>
      </c>
      <c r="U52" s="87"/>
    </row>
    <row r="53" spans="2:21" x14ac:dyDescent="0.15">
      <c r="B53" s="19">
        <v>45</v>
      </c>
      <c r="C53" s="84" t="str">
        <f t="shared" si="1"/>
        <v/>
      </c>
      <c r="D53" s="84"/>
      <c r="E53" s="19"/>
      <c r="F53" s="8"/>
      <c r="G53" s="19" t="s">
        <v>4</v>
      </c>
      <c r="H53" s="85"/>
      <c r="I53" s="85"/>
      <c r="J53" s="19"/>
      <c r="K53" s="84" t="str">
        <f t="shared" si="0"/>
        <v/>
      </c>
      <c r="L53" s="84"/>
      <c r="M53" s="6" t="str">
        <f t="shared" si="2"/>
        <v/>
      </c>
      <c r="N53" s="19"/>
      <c r="O53" s="8"/>
      <c r="P53" s="85"/>
      <c r="Q53" s="85"/>
      <c r="R53" s="86" t="str">
        <f t="shared" si="3"/>
        <v/>
      </c>
      <c r="S53" s="86"/>
      <c r="T53" s="87" t="str">
        <f t="shared" si="4"/>
        <v/>
      </c>
      <c r="U53" s="87"/>
    </row>
    <row r="54" spans="2:21" x14ac:dyDescent="0.15">
      <c r="B54" s="19">
        <v>46</v>
      </c>
      <c r="C54" s="84" t="str">
        <f t="shared" si="1"/>
        <v/>
      </c>
      <c r="D54" s="84"/>
      <c r="E54" s="19"/>
      <c r="F54" s="8"/>
      <c r="G54" s="19" t="s">
        <v>4</v>
      </c>
      <c r="H54" s="85"/>
      <c r="I54" s="85"/>
      <c r="J54" s="19"/>
      <c r="K54" s="84" t="str">
        <f t="shared" si="0"/>
        <v/>
      </c>
      <c r="L54" s="84"/>
      <c r="M54" s="6" t="str">
        <f t="shared" si="2"/>
        <v/>
      </c>
      <c r="N54" s="19"/>
      <c r="O54" s="8"/>
      <c r="P54" s="85"/>
      <c r="Q54" s="85"/>
      <c r="R54" s="86" t="str">
        <f t="shared" si="3"/>
        <v/>
      </c>
      <c r="S54" s="86"/>
      <c r="T54" s="87" t="str">
        <f t="shared" si="4"/>
        <v/>
      </c>
      <c r="U54" s="87"/>
    </row>
    <row r="55" spans="2:21" x14ac:dyDescent="0.15">
      <c r="B55" s="19">
        <v>47</v>
      </c>
      <c r="C55" s="84" t="str">
        <f t="shared" si="1"/>
        <v/>
      </c>
      <c r="D55" s="84"/>
      <c r="E55" s="19"/>
      <c r="F55" s="8"/>
      <c r="G55" s="19" t="s">
        <v>3</v>
      </c>
      <c r="H55" s="85"/>
      <c r="I55" s="85"/>
      <c r="J55" s="19"/>
      <c r="K55" s="84" t="str">
        <f t="shared" si="0"/>
        <v/>
      </c>
      <c r="L55" s="84"/>
      <c r="M55" s="6" t="str">
        <f t="shared" si="2"/>
        <v/>
      </c>
      <c r="N55" s="19"/>
      <c r="O55" s="8"/>
      <c r="P55" s="85"/>
      <c r="Q55" s="85"/>
      <c r="R55" s="86" t="str">
        <f t="shared" si="3"/>
        <v/>
      </c>
      <c r="S55" s="86"/>
      <c r="T55" s="87" t="str">
        <f t="shared" si="4"/>
        <v/>
      </c>
      <c r="U55" s="87"/>
    </row>
    <row r="56" spans="2:21" x14ac:dyDescent="0.15">
      <c r="B56" s="19">
        <v>48</v>
      </c>
      <c r="C56" s="84" t="str">
        <f t="shared" si="1"/>
        <v/>
      </c>
      <c r="D56" s="84"/>
      <c r="E56" s="19"/>
      <c r="F56" s="8"/>
      <c r="G56" s="19" t="s">
        <v>3</v>
      </c>
      <c r="H56" s="85"/>
      <c r="I56" s="85"/>
      <c r="J56" s="19"/>
      <c r="K56" s="84" t="str">
        <f t="shared" si="0"/>
        <v/>
      </c>
      <c r="L56" s="84"/>
      <c r="M56" s="6" t="str">
        <f t="shared" si="2"/>
        <v/>
      </c>
      <c r="N56" s="19"/>
      <c r="O56" s="8"/>
      <c r="P56" s="85"/>
      <c r="Q56" s="85"/>
      <c r="R56" s="86" t="str">
        <f t="shared" si="3"/>
        <v/>
      </c>
      <c r="S56" s="86"/>
      <c r="T56" s="87" t="str">
        <f t="shared" si="4"/>
        <v/>
      </c>
      <c r="U56" s="87"/>
    </row>
    <row r="57" spans="2:21" x14ac:dyDescent="0.15">
      <c r="B57" s="19">
        <v>49</v>
      </c>
      <c r="C57" s="84" t="str">
        <f t="shared" si="1"/>
        <v/>
      </c>
      <c r="D57" s="84"/>
      <c r="E57" s="19"/>
      <c r="F57" s="8"/>
      <c r="G57" s="19" t="s">
        <v>3</v>
      </c>
      <c r="H57" s="85"/>
      <c r="I57" s="85"/>
      <c r="J57" s="19"/>
      <c r="K57" s="84" t="str">
        <f t="shared" si="0"/>
        <v/>
      </c>
      <c r="L57" s="84"/>
      <c r="M57" s="6" t="str">
        <f t="shared" si="2"/>
        <v/>
      </c>
      <c r="N57" s="19"/>
      <c r="O57" s="8"/>
      <c r="P57" s="85"/>
      <c r="Q57" s="85"/>
      <c r="R57" s="86" t="str">
        <f t="shared" si="3"/>
        <v/>
      </c>
      <c r="S57" s="86"/>
      <c r="T57" s="87" t="str">
        <f t="shared" si="4"/>
        <v/>
      </c>
      <c r="U57" s="87"/>
    </row>
    <row r="58" spans="2:21" x14ac:dyDescent="0.15">
      <c r="B58" s="19">
        <v>50</v>
      </c>
      <c r="C58" s="84" t="str">
        <f t="shared" si="1"/>
        <v/>
      </c>
      <c r="D58" s="84"/>
      <c r="E58" s="19"/>
      <c r="F58" s="8"/>
      <c r="G58" s="19" t="s">
        <v>3</v>
      </c>
      <c r="H58" s="85"/>
      <c r="I58" s="85"/>
      <c r="J58" s="19"/>
      <c r="K58" s="84" t="str">
        <f t="shared" si="0"/>
        <v/>
      </c>
      <c r="L58" s="84"/>
      <c r="M58" s="6" t="str">
        <f t="shared" si="2"/>
        <v/>
      </c>
      <c r="N58" s="19"/>
      <c r="O58" s="8"/>
      <c r="P58" s="85"/>
      <c r="Q58" s="85"/>
      <c r="R58" s="86" t="str">
        <f t="shared" si="3"/>
        <v/>
      </c>
      <c r="S58" s="86"/>
      <c r="T58" s="87" t="str">
        <f t="shared" si="4"/>
        <v/>
      </c>
      <c r="U58" s="87"/>
    </row>
    <row r="59" spans="2:21" x14ac:dyDescent="0.15">
      <c r="B59" s="19">
        <v>51</v>
      </c>
      <c r="C59" s="84" t="str">
        <f t="shared" si="1"/>
        <v/>
      </c>
      <c r="D59" s="84"/>
      <c r="E59" s="19"/>
      <c r="F59" s="8"/>
      <c r="G59" s="19" t="s">
        <v>3</v>
      </c>
      <c r="H59" s="85"/>
      <c r="I59" s="85"/>
      <c r="J59" s="19"/>
      <c r="K59" s="84" t="str">
        <f t="shared" si="0"/>
        <v/>
      </c>
      <c r="L59" s="84"/>
      <c r="M59" s="6" t="str">
        <f t="shared" si="2"/>
        <v/>
      </c>
      <c r="N59" s="19"/>
      <c r="O59" s="8"/>
      <c r="P59" s="85"/>
      <c r="Q59" s="85"/>
      <c r="R59" s="86" t="str">
        <f t="shared" si="3"/>
        <v/>
      </c>
      <c r="S59" s="86"/>
      <c r="T59" s="87" t="str">
        <f t="shared" si="4"/>
        <v/>
      </c>
      <c r="U59" s="87"/>
    </row>
    <row r="60" spans="2:21" x14ac:dyDescent="0.15">
      <c r="B60" s="19">
        <v>52</v>
      </c>
      <c r="C60" s="84" t="str">
        <f t="shared" si="1"/>
        <v/>
      </c>
      <c r="D60" s="84"/>
      <c r="E60" s="19"/>
      <c r="F60" s="8"/>
      <c r="G60" s="19" t="s">
        <v>3</v>
      </c>
      <c r="H60" s="85"/>
      <c r="I60" s="85"/>
      <c r="J60" s="19"/>
      <c r="K60" s="84" t="str">
        <f t="shared" si="0"/>
        <v/>
      </c>
      <c r="L60" s="84"/>
      <c r="M60" s="6" t="str">
        <f t="shared" si="2"/>
        <v/>
      </c>
      <c r="N60" s="19"/>
      <c r="O60" s="8"/>
      <c r="P60" s="85"/>
      <c r="Q60" s="85"/>
      <c r="R60" s="86" t="str">
        <f t="shared" si="3"/>
        <v/>
      </c>
      <c r="S60" s="86"/>
      <c r="T60" s="87" t="str">
        <f t="shared" si="4"/>
        <v/>
      </c>
      <c r="U60" s="87"/>
    </row>
    <row r="61" spans="2:21" x14ac:dyDescent="0.15">
      <c r="B61" s="19">
        <v>53</v>
      </c>
      <c r="C61" s="84" t="str">
        <f t="shared" si="1"/>
        <v/>
      </c>
      <c r="D61" s="84"/>
      <c r="E61" s="19"/>
      <c r="F61" s="8"/>
      <c r="G61" s="19" t="s">
        <v>3</v>
      </c>
      <c r="H61" s="85"/>
      <c r="I61" s="85"/>
      <c r="J61" s="19"/>
      <c r="K61" s="84" t="str">
        <f t="shared" si="0"/>
        <v/>
      </c>
      <c r="L61" s="84"/>
      <c r="M61" s="6" t="str">
        <f t="shared" si="2"/>
        <v/>
      </c>
      <c r="N61" s="19"/>
      <c r="O61" s="8"/>
      <c r="P61" s="85"/>
      <c r="Q61" s="85"/>
      <c r="R61" s="86" t="str">
        <f t="shared" si="3"/>
        <v/>
      </c>
      <c r="S61" s="86"/>
      <c r="T61" s="87" t="str">
        <f t="shared" si="4"/>
        <v/>
      </c>
      <c r="U61" s="87"/>
    </row>
    <row r="62" spans="2:21" x14ac:dyDescent="0.15">
      <c r="B62" s="19">
        <v>54</v>
      </c>
      <c r="C62" s="84" t="str">
        <f t="shared" si="1"/>
        <v/>
      </c>
      <c r="D62" s="84"/>
      <c r="E62" s="19"/>
      <c r="F62" s="8"/>
      <c r="G62" s="19" t="s">
        <v>3</v>
      </c>
      <c r="H62" s="85"/>
      <c r="I62" s="85"/>
      <c r="J62" s="19"/>
      <c r="K62" s="84" t="str">
        <f t="shared" si="0"/>
        <v/>
      </c>
      <c r="L62" s="84"/>
      <c r="M62" s="6" t="str">
        <f t="shared" si="2"/>
        <v/>
      </c>
      <c r="N62" s="19"/>
      <c r="O62" s="8"/>
      <c r="P62" s="85"/>
      <c r="Q62" s="85"/>
      <c r="R62" s="86" t="str">
        <f t="shared" si="3"/>
        <v/>
      </c>
      <c r="S62" s="86"/>
      <c r="T62" s="87" t="str">
        <f t="shared" si="4"/>
        <v/>
      </c>
      <c r="U62" s="87"/>
    </row>
    <row r="63" spans="2:21" x14ac:dyDescent="0.15">
      <c r="B63" s="19">
        <v>55</v>
      </c>
      <c r="C63" s="84" t="str">
        <f t="shared" si="1"/>
        <v/>
      </c>
      <c r="D63" s="84"/>
      <c r="E63" s="19"/>
      <c r="F63" s="8"/>
      <c r="G63" s="19" t="s">
        <v>4</v>
      </c>
      <c r="H63" s="85"/>
      <c r="I63" s="85"/>
      <c r="J63" s="19"/>
      <c r="K63" s="84" t="str">
        <f t="shared" si="0"/>
        <v/>
      </c>
      <c r="L63" s="84"/>
      <c r="M63" s="6" t="str">
        <f t="shared" si="2"/>
        <v/>
      </c>
      <c r="N63" s="19"/>
      <c r="O63" s="8"/>
      <c r="P63" s="85"/>
      <c r="Q63" s="85"/>
      <c r="R63" s="86" t="str">
        <f t="shared" si="3"/>
        <v/>
      </c>
      <c r="S63" s="86"/>
      <c r="T63" s="87" t="str">
        <f t="shared" si="4"/>
        <v/>
      </c>
      <c r="U63" s="87"/>
    </row>
    <row r="64" spans="2:21" x14ac:dyDescent="0.15">
      <c r="B64" s="19">
        <v>56</v>
      </c>
      <c r="C64" s="84" t="str">
        <f t="shared" si="1"/>
        <v/>
      </c>
      <c r="D64" s="84"/>
      <c r="E64" s="19"/>
      <c r="F64" s="8"/>
      <c r="G64" s="19" t="s">
        <v>3</v>
      </c>
      <c r="H64" s="85"/>
      <c r="I64" s="85"/>
      <c r="J64" s="19"/>
      <c r="K64" s="84" t="str">
        <f t="shared" si="0"/>
        <v/>
      </c>
      <c r="L64" s="84"/>
      <c r="M64" s="6" t="str">
        <f t="shared" si="2"/>
        <v/>
      </c>
      <c r="N64" s="19"/>
      <c r="O64" s="8"/>
      <c r="P64" s="85"/>
      <c r="Q64" s="85"/>
      <c r="R64" s="86" t="str">
        <f t="shared" si="3"/>
        <v/>
      </c>
      <c r="S64" s="86"/>
      <c r="T64" s="87" t="str">
        <f t="shared" si="4"/>
        <v/>
      </c>
      <c r="U64" s="87"/>
    </row>
    <row r="65" spans="2:21" x14ac:dyDescent="0.15">
      <c r="B65" s="19">
        <v>57</v>
      </c>
      <c r="C65" s="84" t="str">
        <f t="shared" si="1"/>
        <v/>
      </c>
      <c r="D65" s="84"/>
      <c r="E65" s="19"/>
      <c r="F65" s="8"/>
      <c r="G65" s="19" t="s">
        <v>3</v>
      </c>
      <c r="H65" s="85"/>
      <c r="I65" s="85"/>
      <c r="J65" s="19"/>
      <c r="K65" s="84" t="str">
        <f t="shared" si="0"/>
        <v/>
      </c>
      <c r="L65" s="84"/>
      <c r="M65" s="6" t="str">
        <f t="shared" si="2"/>
        <v/>
      </c>
      <c r="N65" s="19"/>
      <c r="O65" s="8"/>
      <c r="P65" s="85"/>
      <c r="Q65" s="85"/>
      <c r="R65" s="86" t="str">
        <f t="shared" si="3"/>
        <v/>
      </c>
      <c r="S65" s="86"/>
      <c r="T65" s="87" t="str">
        <f t="shared" si="4"/>
        <v/>
      </c>
      <c r="U65" s="87"/>
    </row>
    <row r="66" spans="2:21" x14ac:dyDescent="0.15">
      <c r="B66" s="19">
        <v>58</v>
      </c>
      <c r="C66" s="84" t="str">
        <f t="shared" si="1"/>
        <v/>
      </c>
      <c r="D66" s="84"/>
      <c r="E66" s="19"/>
      <c r="F66" s="8"/>
      <c r="G66" s="19" t="s">
        <v>3</v>
      </c>
      <c r="H66" s="85"/>
      <c r="I66" s="85"/>
      <c r="J66" s="19"/>
      <c r="K66" s="84" t="str">
        <f t="shared" si="0"/>
        <v/>
      </c>
      <c r="L66" s="84"/>
      <c r="M66" s="6" t="str">
        <f t="shared" si="2"/>
        <v/>
      </c>
      <c r="N66" s="19"/>
      <c r="O66" s="8"/>
      <c r="P66" s="85"/>
      <c r="Q66" s="85"/>
      <c r="R66" s="86" t="str">
        <f t="shared" si="3"/>
        <v/>
      </c>
      <c r="S66" s="86"/>
      <c r="T66" s="87" t="str">
        <f t="shared" si="4"/>
        <v/>
      </c>
      <c r="U66" s="87"/>
    </row>
    <row r="67" spans="2:21" x14ac:dyDescent="0.15">
      <c r="B67" s="19">
        <v>59</v>
      </c>
      <c r="C67" s="84" t="str">
        <f t="shared" si="1"/>
        <v/>
      </c>
      <c r="D67" s="84"/>
      <c r="E67" s="19"/>
      <c r="F67" s="8"/>
      <c r="G67" s="19" t="s">
        <v>3</v>
      </c>
      <c r="H67" s="85"/>
      <c r="I67" s="85"/>
      <c r="J67" s="19"/>
      <c r="K67" s="84" t="str">
        <f t="shared" si="0"/>
        <v/>
      </c>
      <c r="L67" s="84"/>
      <c r="M67" s="6" t="str">
        <f t="shared" si="2"/>
        <v/>
      </c>
      <c r="N67" s="19"/>
      <c r="O67" s="8"/>
      <c r="P67" s="85"/>
      <c r="Q67" s="85"/>
      <c r="R67" s="86" t="str">
        <f t="shared" si="3"/>
        <v/>
      </c>
      <c r="S67" s="86"/>
      <c r="T67" s="87" t="str">
        <f t="shared" si="4"/>
        <v/>
      </c>
      <c r="U67" s="87"/>
    </row>
    <row r="68" spans="2:21" x14ac:dyDescent="0.15">
      <c r="B68" s="19">
        <v>60</v>
      </c>
      <c r="C68" s="84" t="str">
        <f t="shared" si="1"/>
        <v/>
      </c>
      <c r="D68" s="84"/>
      <c r="E68" s="19"/>
      <c r="F68" s="8"/>
      <c r="G68" s="19" t="s">
        <v>4</v>
      </c>
      <c r="H68" s="85"/>
      <c r="I68" s="85"/>
      <c r="J68" s="19"/>
      <c r="K68" s="84" t="str">
        <f t="shared" si="0"/>
        <v/>
      </c>
      <c r="L68" s="84"/>
      <c r="M68" s="6" t="str">
        <f t="shared" si="2"/>
        <v/>
      </c>
      <c r="N68" s="19"/>
      <c r="O68" s="8"/>
      <c r="P68" s="85"/>
      <c r="Q68" s="85"/>
      <c r="R68" s="86" t="str">
        <f t="shared" si="3"/>
        <v/>
      </c>
      <c r="S68" s="86"/>
      <c r="T68" s="87" t="str">
        <f t="shared" si="4"/>
        <v/>
      </c>
      <c r="U68" s="87"/>
    </row>
    <row r="69" spans="2:21" x14ac:dyDescent="0.15">
      <c r="B69" s="19">
        <v>61</v>
      </c>
      <c r="C69" s="84" t="str">
        <f t="shared" si="1"/>
        <v/>
      </c>
      <c r="D69" s="84"/>
      <c r="E69" s="19"/>
      <c r="F69" s="8"/>
      <c r="G69" s="19" t="s">
        <v>4</v>
      </c>
      <c r="H69" s="85"/>
      <c r="I69" s="85"/>
      <c r="J69" s="19"/>
      <c r="K69" s="84" t="str">
        <f t="shared" si="0"/>
        <v/>
      </c>
      <c r="L69" s="84"/>
      <c r="M69" s="6" t="str">
        <f t="shared" si="2"/>
        <v/>
      </c>
      <c r="N69" s="19"/>
      <c r="O69" s="8"/>
      <c r="P69" s="85"/>
      <c r="Q69" s="85"/>
      <c r="R69" s="86" t="str">
        <f t="shared" si="3"/>
        <v/>
      </c>
      <c r="S69" s="86"/>
      <c r="T69" s="87" t="str">
        <f t="shared" si="4"/>
        <v/>
      </c>
      <c r="U69" s="87"/>
    </row>
    <row r="70" spans="2:21" x14ac:dyDescent="0.15">
      <c r="B70" s="19">
        <v>62</v>
      </c>
      <c r="C70" s="84" t="str">
        <f t="shared" si="1"/>
        <v/>
      </c>
      <c r="D70" s="84"/>
      <c r="E70" s="19"/>
      <c r="F70" s="8"/>
      <c r="G70" s="19" t="s">
        <v>3</v>
      </c>
      <c r="H70" s="85"/>
      <c r="I70" s="85"/>
      <c r="J70" s="19"/>
      <c r="K70" s="84" t="str">
        <f t="shared" si="0"/>
        <v/>
      </c>
      <c r="L70" s="84"/>
      <c r="M70" s="6" t="str">
        <f t="shared" si="2"/>
        <v/>
      </c>
      <c r="N70" s="19"/>
      <c r="O70" s="8"/>
      <c r="P70" s="85"/>
      <c r="Q70" s="85"/>
      <c r="R70" s="86" t="str">
        <f t="shared" si="3"/>
        <v/>
      </c>
      <c r="S70" s="86"/>
      <c r="T70" s="87" t="str">
        <f t="shared" si="4"/>
        <v/>
      </c>
      <c r="U70" s="87"/>
    </row>
    <row r="71" spans="2:21" x14ac:dyDescent="0.15">
      <c r="B71" s="19">
        <v>63</v>
      </c>
      <c r="C71" s="84" t="str">
        <f t="shared" si="1"/>
        <v/>
      </c>
      <c r="D71" s="84"/>
      <c r="E71" s="19"/>
      <c r="F71" s="8"/>
      <c r="G71" s="19" t="s">
        <v>4</v>
      </c>
      <c r="H71" s="85"/>
      <c r="I71" s="85"/>
      <c r="J71" s="19"/>
      <c r="K71" s="84" t="str">
        <f t="shared" si="0"/>
        <v/>
      </c>
      <c r="L71" s="84"/>
      <c r="M71" s="6" t="str">
        <f t="shared" si="2"/>
        <v/>
      </c>
      <c r="N71" s="19"/>
      <c r="O71" s="8"/>
      <c r="P71" s="85"/>
      <c r="Q71" s="85"/>
      <c r="R71" s="86" t="str">
        <f t="shared" si="3"/>
        <v/>
      </c>
      <c r="S71" s="86"/>
      <c r="T71" s="87" t="str">
        <f t="shared" si="4"/>
        <v/>
      </c>
      <c r="U71" s="87"/>
    </row>
    <row r="72" spans="2:21" x14ac:dyDescent="0.15">
      <c r="B72" s="19">
        <v>64</v>
      </c>
      <c r="C72" s="84" t="str">
        <f t="shared" si="1"/>
        <v/>
      </c>
      <c r="D72" s="84"/>
      <c r="E72" s="19"/>
      <c r="F72" s="8"/>
      <c r="G72" s="19" t="s">
        <v>3</v>
      </c>
      <c r="H72" s="85"/>
      <c r="I72" s="85"/>
      <c r="J72" s="19"/>
      <c r="K72" s="84" t="str">
        <f t="shared" si="0"/>
        <v/>
      </c>
      <c r="L72" s="84"/>
      <c r="M72" s="6" t="str">
        <f t="shared" si="2"/>
        <v/>
      </c>
      <c r="N72" s="19"/>
      <c r="O72" s="8"/>
      <c r="P72" s="85"/>
      <c r="Q72" s="85"/>
      <c r="R72" s="86" t="str">
        <f t="shared" si="3"/>
        <v/>
      </c>
      <c r="S72" s="86"/>
      <c r="T72" s="87" t="str">
        <f t="shared" si="4"/>
        <v/>
      </c>
      <c r="U72" s="87"/>
    </row>
    <row r="73" spans="2:21" x14ac:dyDescent="0.15">
      <c r="B73" s="19">
        <v>65</v>
      </c>
      <c r="C73" s="84" t="str">
        <f t="shared" si="1"/>
        <v/>
      </c>
      <c r="D73" s="84"/>
      <c r="E73" s="19"/>
      <c r="F73" s="8"/>
      <c r="G73" s="19" t="s">
        <v>4</v>
      </c>
      <c r="H73" s="85"/>
      <c r="I73" s="85"/>
      <c r="J73" s="19"/>
      <c r="K73" s="84" t="str">
        <f t="shared" ref="K73:K108" si="5">IF(F73="","",C73*0.03)</f>
        <v/>
      </c>
      <c r="L73" s="84"/>
      <c r="M73" s="6" t="str">
        <f t="shared" si="2"/>
        <v/>
      </c>
      <c r="N73" s="19"/>
      <c r="O73" s="8"/>
      <c r="P73" s="85"/>
      <c r="Q73" s="85"/>
      <c r="R73" s="86" t="str">
        <f t="shared" si="3"/>
        <v/>
      </c>
      <c r="S73" s="86"/>
      <c r="T73" s="87" t="str">
        <f t="shared" si="4"/>
        <v/>
      </c>
      <c r="U73" s="87"/>
    </row>
    <row r="74" spans="2:21" x14ac:dyDescent="0.15">
      <c r="B74" s="19">
        <v>66</v>
      </c>
      <c r="C74" s="84" t="str">
        <f t="shared" ref="C74:C108" si="6">IF(R73="","",C73+R73)</f>
        <v/>
      </c>
      <c r="D74" s="84"/>
      <c r="E74" s="19"/>
      <c r="F74" s="8"/>
      <c r="G74" s="19" t="s">
        <v>4</v>
      </c>
      <c r="H74" s="85"/>
      <c r="I74" s="85"/>
      <c r="J74" s="19"/>
      <c r="K74" s="84" t="str">
        <f t="shared" si="5"/>
        <v/>
      </c>
      <c r="L74" s="84"/>
      <c r="M74" s="6" t="str">
        <f t="shared" ref="M74:M108" si="7">IF(J74="","",(K74/J74)/1000)</f>
        <v/>
      </c>
      <c r="N74" s="19"/>
      <c r="O74" s="8"/>
      <c r="P74" s="85"/>
      <c r="Q74" s="85"/>
      <c r="R74" s="86" t="str">
        <f t="shared" ref="R74:R108" si="8">IF(O74="","",(IF(G74="売",H74-P74,P74-H74))*M74*100000)</f>
        <v/>
      </c>
      <c r="S74" s="86"/>
      <c r="T74" s="87" t="str">
        <f t="shared" ref="T74:T108" si="9">IF(O74="","",IF(R74&lt;0,J74*(-1),IF(G74="買",(P74-H74)*100,(H74-P74)*100)))</f>
        <v/>
      </c>
      <c r="U74" s="87"/>
    </row>
    <row r="75" spans="2:21" x14ac:dyDescent="0.15">
      <c r="B75" s="19">
        <v>67</v>
      </c>
      <c r="C75" s="84" t="str">
        <f t="shared" si="6"/>
        <v/>
      </c>
      <c r="D75" s="84"/>
      <c r="E75" s="19"/>
      <c r="F75" s="8"/>
      <c r="G75" s="19" t="s">
        <v>3</v>
      </c>
      <c r="H75" s="85"/>
      <c r="I75" s="85"/>
      <c r="J75" s="19"/>
      <c r="K75" s="84" t="str">
        <f t="shared" si="5"/>
        <v/>
      </c>
      <c r="L75" s="84"/>
      <c r="M75" s="6" t="str">
        <f t="shared" si="7"/>
        <v/>
      </c>
      <c r="N75" s="19"/>
      <c r="O75" s="8"/>
      <c r="P75" s="85"/>
      <c r="Q75" s="85"/>
      <c r="R75" s="86" t="str">
        <f t="shared" si="8"/>
        <v/>
      </c>
      <c r="S75" s="86"/>
      <c r="T75" s="87" t="str">
        <f t="shared" si="9"/>
        <v/>
      </c>
      <c r="U75" s="87"/>
    </row>
    <row r="76" spans="2:21" x14ac:dyDescent="0.15">
      <c r="B76" s="19">
        <v>68</v>
      </c>
      <c r="C76" s="84" t="str">
        <f t="shared" si="6"/>
        <v/>
      </c>
      <c r="D76" s="84"/>
      <c r="E76" s="19"/>
      <c r="F76" s="8"/>
      <c r="G76" s="19" t="s">
        <v>3</v>
      </c>
      <c r="H76" s="85"/>
      <c r="I76" s="85"/>
      <c r="J76" s="19"/>
      <c r="K76" s="84" t="str">
        <f t="shared" si="5"/>
        <v/>
      </c>
      <c r="L76" s="84"/>
      <c r="M76" s="6" t="str">
        <f t="shared" si="7"/>
        <v/>
      </c>
      <c r="N76" s="19"/>
      <c r="O76" s="8"/>
      <c r="P76" s="85"/>
      <c r="Q76" s="85"/>
      <c r="R76" s="86" t="str">
        <f t="shared" si="8"/>
        <v/>
      </c>
      <c r="S76" s="86"/>
      <c r="T76" s="87" t="str">
        <f t="shared" si="9"/>
        <v/>
      </c>
      <c r="U76" s="87"/>
    </row>
    <row r="77" spans="2:21" x14ac:dyDescent="0.15">
      <c r="B77" s="19">
        <v>69</v>
      </c>
      <c r="C77" s="84" t="str">
        <f t="shared" si="6"/>
        <v/>
      </c>
      <c r="D77" s="84"/>
      <c r="E77" s="19"/>
      <c r="F77" s="8"/>
      <c r="G77" s="19" t="s">
        <v>3</v>
      </c>
      <c r="H77" s="85"/>
      <c r="I77" s="85"/>
      <c r="J77" s="19"/>
      <c r="K77" s="84" t="str">
        <f t="shared" si="5"/>
        <v/>
      </c>
      <c r="L77" s="84"/>
      <c r="M77" s="6" t="str">
        <f t="shared" si="7"/>
        <v/>
      </c>
      <c r="N77" s="19"/>
      <c r="O77" s="8"/>
      <c r="P77" s="85"/>
      <c r="Q77" s="85"/>
      <c r="R77" s="86" t="str">
        <f t="shared" si="8"/>
        <v/>
      </c>
      <c r="S77" s="86"/>
      <c r="T77" s="87" t="str">
        <f t="shared" si="9"/>
        <v/>
      </c>
      <c r="U77" s="87"/>
    </row>
    <row r="78" spans="2:21" x14ac:dyDescent="0.15">
      <c r="B78" s="19">
        <v>70</v>
      </c>
      <c r="C78" s="84" t="str">
        <f t="shared" si="6"/>
        <v/>
      </c>
      <c r="D78" s="84"/>
      <c r="E78" s="19"/>
      <c r="F78" s="8"/>
      <c r="G78" s="19" t="s">
        <v>4</v>
      </c>
      <c r="H78" s="85"/>
      <c r="I78" s="85"/>
      <c r="J78" s="19"/>
      <c r="K78" s="84" t="str">
        <f t="shared" si="5"/>
        <v/>
      </c>
      <c r="L78" s="84"/>
      <c r="M78" s="6" t="str">
        <f t="shared" si="7"/>
        <v/>
      </c>
      <c r="N78" s="19"/>
      <c r="O78" s="8"/>
      <c r="P78" s="85"/>
      <c r="Q78" s="85"/>
      <c r="R78" s="86" t="str">
        <f t="shared" si="8"/>
        <v/>
      </c>
      <c r="S78" s="86"/>
      <c r="T78" s="87" t="str">
        <f t="shared" si="9"/>
        <v/>
      </c>
      <c r="U78" s="87"/>
    </row>
    <row r="79" spans="2:21" x14ac:dyDescent="0.15">
      <c r="B79" s="19">
        <v>71</v>
      </c>
      <c r="C79" s="84" t="str">
        <f t="shared" si="6"/>
        <v/>
      </c>
      <c r="D79" s="84"/>
      <c r="E79" s="19"/>
      <c r="F79" s="8"/>
      <c r="G79" s="19" t="s">
        <v>3</v>
      </c>
      <c r="H79" s="85"/>
      <c r="I79" s="85"/>
      <c r="J79" s="19"/>
      <c r="K79" s="84" t="str">
        <f t="shared" si="5"/>
        <v/>
      </c>
      <c r="L79" s="84"/>
      <c r="M79" s="6" t="str">
        <f t="shared" si="7"/>
        <v/>
      </c>
      <c r="N79" s="19"/>
      <c r="O79" s="8"/>
      <c r="P79" s="85"/>
      <c r="Q79" s="85"/>
      <c r="R79" s="86" t="str">
        <f t="shared" si="8"/>
        <v/>
      </c>
      <c r="S79" s="86"/>
      <c r="T79" s="87" t="str">
        <f t="shared" si="9"/>
        <v/>
      </c>
      <c r="U79" s="87"/>
    </row>
    <row r="80" spans="2:21" x14ac:dyDescent="0.15">
      <c r="B80" s="19">
        <v>72</v>
      </c>
      <c r="C80" s="84" t="str">
        <f t="shared" si="6"/>
        <v/>
      </c>
      <c r="D80" s="84"/>
      <c r="E80" s="19"/>
      <c r="F80" s="8"/>
      <c r="G80" s="19" t="s">
        <v>4</v>
      </c>
      <c r="H80" s="85"/>
      <c r="I80" s="85"/>
      <c r="J80" s="19"/>
      <c r="K80" s="84" t="str">
        <f t="shared" si="5"/>
        <v/>
      </c>
      <c r="L80" s="84"/>
      <c r="M80" s="6" t="str">
        <f t="shared" si="7"/>
        <v/>
      </c>
      <c r="N80" s="19"/>
      <c r="O80" s="8"/>
      <c r="P80" s="85"/>
      <c r="Q80" s="85"/>
      <c r="R80" s="86" t="str">
        <f t="shared" si="8"/>
        <v/>
      </c>
      <c r="S80" s="86"/>
      <c r="T80" s="87" t="str">
        <f t="shared" si="9"/>
        <v/>
      </c>
      <c r="U80" s="87"/>
    </row>
    <row r="81" spans="2:21" x14ac:dyDescent="0.15">
      <c r="B81" s="19">
        <v>73</v>
      </c>
      <c r="C81" s="84" t="str">
        <f t="shared" si="6"/>
        <v/>
      </c>
      <c r="D81" s="84"/>
      <c r="E81" s="19"/>
      <c r="F81" s="8"/>
      <c r="G81" s="19" t="s">
        <v>3</v>
      </c>
      <c r="H81" s="85"/>
      <c r="I81" s="85"/>
      <c r="J81" s="19"/>
      <c r="K81" s="84" t="str">
        <f t="shared" si="5"/>
        <v/>
      </c>
      <c r="L81" s="84"/>
      <c r="M81" s="6" t="str">
        <f t="shared" si="7"/>
        <v/>
      </c>
      <c r="N81" s="19"/>
      <c r="O81" s="8"/>
      <c r="P81" s="85"/>
      <c r="Q81" s="85"/>
      <c r="R81" s="86" t="str">
        <f t="shared" si="8"/>
        <v/>
      </c>
      <c r="S81" s="86"/>
      <c r="T81" s="87" t="str">
        <f t="shared" si="9"/>
        <v/>
      </c>
      <c r="U81" s="87"/>
    </row>
    <row r="82" spans="2:21" x14ac:dyDescent="0.15">
      <c r="B82" s="19">
        <v>74</v>
      </c>
      <c r="C82" s="84" t="str">
        <f t="shared" si="6"/>
        <v/>
      </c>
      <c r="D82" s="84"/>
      <c r="E82" s="19"/>
      <c r="F82" s="8"/>
      <c r="G82" s="19" t="s">
        <v>3</v>
      </c>
      <c r="H82" s="85"/>
      <c r="I82" s="85"/>
      <c r="J82" s="19"/>
      <c r="K82" s="84" t="str">
        <f t="shared" si="5"/>
        <v/>
      </c>
      <c r="L82" s="84"/>
      <c r="M82" s="6" t="str">
        <f t="shared" si="7"/>
        <v/>
      </c>
      <c r="N82" s="19"/>
      <c r="O82" s="8"/>
      <c r="P82" s="85"/>
      <c r="Q82" s="85"/>
      <c r="R82" s="86" t="str">
        <f t="shared" si="8"/>
        <v/>
      </c>
      <c r="S82" s="86"/>
      <c r="T82" s="87" t="str">
        <f t="shared" si="9"/>
        <v/>
      </c>
      <c r="U82" s="87"/>
    </row>
    <row r="83" spans="2:21" x14ac:dyDescent="0.15">
      <c r="B83" s="19">
        <v>75</v>
      </c>
      <c r="C83" s="84" t="str">
        <f t="shared" si="6"/>
        <v/>
      </c>
      <c r="D83" s="84"/>
      <c r="E83" s="19"/>
      <c r="F83" s="8"/>
      <c r="G83" s="19" t="s">
        <v>3</v>
      </c>
      <c r="H83" s="85"/>
      <c r="I83" s="85"/>
      <c r="J83" s="19"/>
      <c r="K83" s="84" t="str">
        <f t="shared" si="5"/>
        <v/>
      </c>
      <c r="L83" s="84"/>
      <c r="M83" s="6" t="str">
        <f t="shared" si="7"/>
        <v/>
      </c>
      <c r="N83" s="19"/>
      <c r="O83" s="8"/>
      <c r="P83" s="85"/>
      <c r="Q83" s="85"/>
      <c r="R83" s="86" t="str">
        <f t="shared" si="8"/>
        <v/>
      </c>
      <c r="S83" s="86"/>
      <c r="T83" s="87" t="str">
        <f t="shared" si="9"/>
        <v/>
      </c>
      <c r="U83" s="87"/>
    </row>
    <row r="84" spans="2:21" x14ac:dyDescent="0.15">
      <c r="B84" s="19">
        <v>76</v>
      </c>
      <c r="C84" s="84" t="str">
        <f t="shared" si="6"/>
        <v/>
      </c>
      <c r="D84" s="84"/>
      <c r="E84" s="19"/>
      <c r="F84" s="8"/>
      <c r="G84" s="19" t="s">
        <v>3</v>
      </c>
      <c r="H84" s="85"/>
      <c r="I84" s="85"/>
      <c r="J84" s="19"/>
      <c r="K84" s="84" t="str">
        <f t="shared" si="5"/>
        <v/>
      </c>
      <c r="L84" s="84"/>
      <c r="M84" s="6" t="str">
        <f t="shared" si="7"/>
        <v/>
      </c>
      <c r="N84" s="19"/>
      <c r="O84" s="8"/>
      <c r="P84" s="85"/>
      <c r="Q84" s="85"/>
      <c r="R84" s="86" t="str">
        <f t="shared" si="8"/>
        <v/>
      </c>
      <c r="S84" s="86"/>
      <c r="T84" s="87" t="str">
        <f t="shared" si="9"/>
        <v/>
      </c>
      <c r="U84" s="87"/>
    </row>
    <row r="85" spans="2:21" x14ac:dyDescent="0.15">
      <c r="B85" s="19">
        <v>77</v>
      </c>
      <c r="C85" s="84" t="str">
        <f t="shared" si="6"/>
        <v/>
      </c>
      <c r="D85" s="84"/>
      <c r="E85" s="19"/>
      <c r="F85" s="8"/>
      <c r="G85" s="19" t="s">
        <v>4</v>
      </c>
      <c r="H85" s="85"/>
      <c r="I85" s="85"/>
      <c r="J85" s="19"/>
      <c r="K85" s="84" t="str">
        <f t="shared" si="5"/>
        <v/>
      </c>
      <c r="L85" s="84"/>
      <c r="M85" s="6" t="str">
        <f t="shared" si="7"/>
        <v/>
      </c>
      <c r="N85" s="19"/>
      <c r="O85" s="8"/>
      <c r="P85" s="85"/>
      <c r="Q85" s="85"/>
      <c r="R85" s="86" t="str">
        <f t="shared" si="8"/>
        <v/>
      </c>
      <c r="S85" s="86"/>
      <c r="T85" s="87" t="str">
        <f t="shared" si="9"/>
        <v/>
      </c>
      <c r="U85" s="87"/>
    </row>
    <row r="86" spans="2:21" x14ac:dyDescent="0.15">
      <c r="B86" s="19">
        <v>78</v>
      </c>
      <c r="C86" s="84" t="str">
        <f t="shared" si="6"/>
        <v/>
      </c>
      <c r="D86" s="84"/>
      <c r="E86" s="19"/>
      <c r="F86" s="8"/>
      <c r="G86" s="19" t="s">
        <v>3</v>
      </c>
      <c r="H86" s="85"/>
      <c r="I86" s="85"/>
      <c r="J86" s="19"/>
      <c r="K86" s="84" t="str">
        <f t="shared" si="5"/>
        <v/>
      </c>
      <c r="L86" s="84"/>
      <c r="M86" s="6" t="str">
        <f t="shared" si="7"/>
        <v/>
      </c>
      <c r="N86" s="19"/>
      <c r="O86" s="8"/>
      <c r="P86" s="85"/>
      <c r="Q86" s="85"/>
      <c r="R86" s="86" t="str">
        <f t="shared" si="8"/>
        <v/>
      </c>
      <c r="S86" s="86"/>
      <c r="T86" s="87" t="str">
        <f t="shared" si="9"/>
        <v/>
      </c>
      <c r="U86" s="87"/>
    </row>
    <row r="87" spans="2:21" x14ac:dyDescent="0.15">
      <c r="B87" s="19">
        <v>79</v>
      </c>
      <c r="C87" s="84" t="str">
        <f t="shared" si="6"/>
        <v/>
      </c>
      <c r="D87" s="84"/>
      <c r="E87" s="19"/>
      <c r="F87" s="8"/>
      <c r="G87" s="19" t="s">
        <v>4</v>
      </c>
      <c r="H87" s="85"/>
      <c r="I87" s="85"/>
      <c r="J87" s="19"/>
      <c r="K87" s="84" t="str">
        <f t="shared" si="5"/>
        <v/>
      </c>
      <c r="L87" s="84"/>
      <c r="M87" s="6" t="str">
        <f t="shared" si="7"/>
        <v/>
      </c>
      <c r="N87" s="19"/>
      <c r="O87" s="8"/>
      <c r="P87" s="85"/>
      <c r="Q87" s="85"/>
      <c r="R87" s="86" t="str">
        <f t="shared" si="8"/>
        <v/>
      </c>
      <c r="S87" s="86"/>
      <c r="T87" s="87" t="str">
        <f t="shared" si="9"/>
        <v/>
      </c>
      <c r="U87" s="87"/>
    </row>
    <row r="88" spans="2:21" x14ac:dyDescent="0.15">
      <c r="B88" s="19">
        <v>80</v>
      </c>
      <c r="C88" s="84" t="str">
        <f t="shared" si="6"/>
        <v/>
      </c>
      <c r="D88" s="84"/>
      <c r="E88" s="19"/>
      <c r="F88" s="8"/>
      <c r="G88" s="19" t="s">
        <v>4</v>
      </c>
      <c r="H88" s="85"/>
      <c r="I88" s="85"/>
      <c r="J88" s="19"/>
      <c r="K88" s="84" t="str">
        <f t="shared" si="5"/>
        <v/>
      </c>
      <c r="L88" s="84"/>
      <c r="M88" s="6" t="str">
        <f t="shared" si="7"/>
        <v/>
      </c>
      <c r="N88" s="19"/>
      <c r="O88" s="8"/>
      <c r="P88" s="85"/>
      <c r="Q88" s="85"/>
      <c r="R88" s="86" t="str">
        <f t="shared" si="8"/>
        <v/>
      </c>
      <c r="S88" s="86"/>
      <c r="T88" s="87" t="str">
        <f t="shared" si="9"/>
        <v/>
      </c>
      <c r="U88" s="87"/>
    </row>
    <row r="89" spans="2:21" x14ac:dyDescent="0.15">
      <c r="B89" s="19">
        <v>81</v>
      </c>
      <c r="C89" s="84" t="str">
        <f t="shared" si="6"/>
        <v/>
      </c>
      <c r="D89" s="84"/>
      <c r="E89" s="19"/>
      <c r="F89" s="8"/>
      <c r="G89" s="19" t="s">
        <v>4</v>
      </c>
      <c r="H89" s="85"/>
      <c r="I89" s="85"/>
      <c r="J89" s="19"/>
      <c r="K89" s="84" t="str">
        <f t="shared" si="5"/>
        <v/>
      </c>
      <c r="L89" s="84"/>
      <c r="M89" s="6" t="str">
        <f t="shared" si="7"/>
        <v/>
      </c>
      <c r="N89" s="19"/>
      <c r="O89" s="8"/>
      <c r="P89" s="85"/>
      <c r="Q89" s="85"/>
      <c r="R89" s="86" t="str">
        <f t="shared" si="8"/>
        <v/>
      </c>
      <c r="S89" s="86"/>
      <c r="T89" s="87" t="str">
        <f t="shared" si="9"/>
        <v/>
      </c>
      <c r="U89" s="87"/>
    </row>
    <row r="90" spans="2:21" x14ac:dyDescent="0.15">
      <c r="B90" s="19">
        <v>82</v>
      </c>
      <c r="C90" s="84" t="str">
        <f t="shared" si="6"/>
        <v/>
      </c>
      <c r="D90" s="84"/>
      <c r="E90" s="19"/>
      <c r="F90" s="8"/>
      <c r="G90" s="19" t="s">
        <v>4</v>
      </c>
      <c r="H90" s="85"/>
      <c r="I90" s="85"/>
      <c r="J90" s="19"/>
      <c r="K90" s="84" t="str">
        <f t="shared" si="5"/>
        <v/>
      </c>
      <c r="L90" s="84"/>
      <c r="M90" s="6" t="str">
        <f t="shared" si="7"/>
        <v/>
      </c>
      <c r="N90" s="19"/>
      <c r="O90" s="8"/>
      <c r="P90" s="85"/>
      <c r="Q90" s="85"/>
      <c r="R90" s="86" t="str">
        <f t="shared" si="8"/>
        <v/>
      </c>
      <c r="S90" s="86"/>
      <c r="T90" s="87" t="str">
        <f t="shared" si="9"/>
        <v/>
      </c>
      <c r="U90" s="87"/>
    </row>
    <row r="91" spans="2:21" x14ac:dyDescent="0.15">
      <c r="B91" s="19">
        <v>83</v>
      </c>
      <c r="C91" s="84" t="str">
        <f t="shared" si="6"/>
        <v/>
      </c>
      <c r="D91" s="84"/>
      <c r="E91" s="19"/>
      <c r="F91" s="8"/>
      <c r="G91" s="19" t="s">
        <v>4</v>
      </c>
      <c r="H91" s="85"/>
      <c r="I91" s="85"/>
      <c r="J91" s="19"/>
      <c r="K91" s="84" t="str">
        <f t="shared" si="5"/>
        <v/>
      </c>
      <c r="L91" s="84"/>
      <c r="M91" s="6" t="str">
        <f t="shared" si="7"/>
        <v/>
      </c>
      <c r="N91" s="19"/>
      <c r="O91" s="8"/>
      <c r="P91" s="85"/>
      <c r="Q91" s="85"/>
      <c r="R91" s="86" t="str">
        <f t="shared" si="8"/>
        <v/>
      </c>
      <c r="S91" s="86"/>
      <c r="T91" s="87" t="str">
        <f t="shared" si="9"/>
        <v/>
      </c>
      <c r="U91" s="87"/>
    </row>
    <row r="92" spans="2:21" x14ac:dyDescent="0.15">
      <c r="B92" s="19">
        <v>84</v>
      </c>
      <c r="C92" s="84" t="str">
        <f t="shared" si="6"/>
        <v/>
      </c>
      <c r="D92" s="84"/>
      <c r="E92" s="19"/>
      <c r="F92" s="8"/>
      <c r="G92" s="19" t="s">
        <v>3</v>
      </c>
      <c r="H92" s="85"/>
      <c r="I92" s="85"/>
      <c r="J92" s="19"/>
      <c r="K92" s="84" t="str">
        <f t="shared" si="5"/>
        <v/>
      </c>
      <c r="L92" s="84"/>
      <c r="M92" s="6" t="str">
        <f t="shared" si="7"/>
        <v/>
      </c>
      <c r="N92" s="19"/>
      <c r="O92" s="8"/>
      <c r="P92" s="85"/>
      <c r="Q92" s="85"/>
      <c r="R92" s="86" t="str">
        <f t="shared" si="8"/>
        <v/>
      </c>
      <c r="S92" s="86"/>
      <c r="T92" s="87" t="str">
        <f t="shared" si="9"/>
        <v/>
      </c>
      <c r="U92" s="87"/>
    </row>
    <row r="93" spans="2:21" x14ac:dyDescent="0.15">
      <c r="B93" s="19">
        <v>85</v>
      </c>
      <c r="C93" s="84" t="str">
        <f t="shared" si="6"/>
        <v/>
      </c>
      <c r="D93" s="84"/>
      <c r="E93" s="19"/>
      <c r="F93" s="8"/>
      <c r="G93" s="19" t="s">
        <v>4</v>
      </c>
      <c r="H93" s="85"/>
      <c r="I93" s="85"/>
      <c r="J93" s="19"/>
      <c r="K93" s="84" t="str">
        <f t="shared" si="5"/>
        <v/>
      </c>
      <c r="L93" s="84"/>
      <c r="M93" s="6" t="str">
        <f t="shared" si="7"/>
        <v/>
      </c>
      <c r="N93" s="19"/>
      <c r="O93" s="8"/>
      <c r="P93" s="85"/>
      <c r="Q93" s="85"/>
      <c r="R93" s="86" t="str">
        <f t="shared" si="8"/>
        <v/>
      </c>
      <c r="S93" s="86"/>
      <c r="T93" s="87" t="str">
        <f t="shared" si="9"/>
        <v/>
      </c>
      <c r="U93" s="87"/>
    </row>
    <row r="94" spans="2:21" x14ac:dyDescent="0.15">
      <c r="B94" s="19">
        <v>86</v>
      </c>
      <c r="C94" s="84" t="str">
        <f t="shared" si="6"/>
        <v/>
      </c>
      <c r="D94" s="84"/>
      <c r="E94" s="19"/>
      <c r="F94" s="8"/>
      <c r="G94" s="19" t="s">
        <v>3</v>
      </c>
      <c r="H94" s="85"/>
      <c r="I94" s="85"/>
      <c r="J94" s="19"/>
      <c r="K94" s="84" t="str">
        <f t="shared" si="5"/>
        <v/>
      </c>
      <c r="L94" s="84"/>
      <c r="M94" s="6" t="str">
        <f t="shared" si="7"/>
        <v/>
      </c>
      <c r="N94" s="19"/>
      <c r="O94" s="8"/>
      <c r="P94" s="85"/>
      <c r="Q94" s="85"/>
      <c r="R94" s="86" t="str">
        <f t="shared" si="8"/>
        <v/>
      </c>
      <c r="S94" s="86"/>
      <c r="T94" s="87" t="str">
        <f t="shared" si="9"/>
        <v/>
      </c>
      <c r="U94" s="87"/>
    </row>
    <row r="95" spans="2:21" x14ac:dyDescent="0.15">
      <c r="B95" s="19">
        <v>87</v>
      </c>
      <c r="C95" s="84" t="str">
        <f t="shared" si="6"/>
        <v/>
      </c>
      <c r="D95" s="84"/>
      <c r="E95" s="19"/>
      <c r="F95" s="8"/>
      <c r="G95" s="19" t="s">
        <v>4</v>
      </c>
      <c r="H95" s="85"/>
      <c r="I95" s="85"/>
      <c r="J95" s="19"/>
      <c r="K95" s="84" t="str">
        <f t="shared" si="5"/>
        <v/>
      </c>
      <c r="L95" s="84"/>
      <c r="M95" s="6" t="str">
        <f t="shared" si="7"/>
        <v/>
      </c>
      <c r="N95" s="19"/>
      <c r="O95" s="8"/>
      <c r="P95" s="85"/>
      <c r="Q95" s="85"/>
      <c r="R95" s="86" t="str">
        <f t="shared" si="8"/>
        <v/>
      </c>
      <c r="S95" s="86"/>
      <c r="T95" s="87" t="str">
        <f t="shared" si="9"/>
        <v/>
      </c>
      <c r="U95" s="87"/>
    </row>
    <row r="96" spans="2:21" x14ac:dyDescent="0.15">
      <c r="B96" s="19">
        <v>88</v>
      </c>
      <c r="C96" s="84" t="str">
        <f t="shared" si="6"/>
        <v/>
      </c>
      <c r="D96" s="84"/>
      <c r="E96" s="19"/>
      <c r="F96" s="8"/>
      <c r="G96" s="19" t="s">
        <v>3</v>
      </c>
      <c r="H96" s="85"/>
      <c r="I96" s="85"/>
      <c r="J96" s="19"/>
      <c r="K96" s="84" t="str">
        <f t="shared" si="5"/>
        <v/>
      </c>
      <c r="L96" s="84"/>
      <c r="M96" s="6" t="str">
        <f t="shared" si="7"/>
        <v/>
      </c>
      <c r="N96" s="19"/>
      <c r="O96" s="8"/>
      <c r="P96" s="85"/>
      <c r="Q96" s="85"/>
      <c r="R96" s="86" t="str">
        <f t="shared" si="8"/>
        <v/>
      </c>
      <c r="S96" s="86"/>
      <c r="T96" s="87" t="str">
        <f t="shared" si="9"/>
        <v/>
      </c>
      <c r="U96" s="87"/>
    </row>
    <row r="97" spans="2:21" x14ac:dyDescent="0.15">
      <c r="B97" s="19">
        <v>89</v>
      </c>
      <c r="C97" s="84" t="str">
        <f t="shared" si="6"/>
        <v/>
      </c>
      <c r="D97" s="84"/>
      <c r="E97" s="19"/>
      <c r="F97" s="8"/>
      <c r="G97" s="19" t="s">
        <v>4</v>
      </c>
      <c r="H97" s="85"/>
      <c r="I97" s="85"/>
      <c r="J97" s="19"/>
      <c r="K97" s="84" t="str">
        <f t="shared" si="5"/>
        <v/>
      </c>
      <c r="L97" s="84"/>
      <c r="M97" s="6" t="str">
        <f t="shared" si="7"/>
        <v/>
      </c>
      <c r="N97" s="19"/>
      <c r="O97" s="8"/>
      <c r="P97" s="85"/>
      <c r="Q97" s="85"/>
      <c r="R97" s="86" t="str">
        <f t="shared" si="8"/>
        <v/>
      </c>
      <c r="S97" s="86"/>
      <c r="T97" s="87" t="str">
        <f t="shared" si="9"/>
        <v/>
      </c>
      <c r="U97" s="87"/>
    </row>
    <row r="98" spans="2:21" x14ac:dyDescent="0.15">
      <c r="B98" s="19">
        <v>90</v>
      </c>
      <c r="C98" s="84" t="str">
        <f t="shared" si="6"/>
        <v/>
      </c>
      <c r="D98" s="84"/>
      <c r="E98" s="19"/>
      <c r="F98" s="8"/>
      <c r="G98" s="19" t="s">
        <v>3</v>
      </c>
      <c r="H98" s="85"/>
      <c r="I98" s="85"/>
      <c r="J98" s="19"/>
      <c r="K98" s="84" t="str">
        <f t="shared" si="5"/>
        <v/>
      </c>
      <c r="L98" s="84"/>
      <c r="M98" s="6" t="str">
        <f t="shared" si="7"/>
        <v/>
      </c>
      <c r="N98" s="19"/>
      <c r="O98" s="8"/>
      <c r="P98" s="85"/>
      <c r="Q98" s="85"/>
      <c r="R98" s="86" t="str">
        <f t="shared" si="8"/>
        <v/>
      </c>
      <c r="S98" s="86"/>
      <c r="T98" s="87" t="str">
        <f t="shared" si="9"/>
        <v/>
      </c>
      <c r="U98" s="87"/>
    </row>
    <row r="99" spans="2:21" x14ac:dyDescent="0.15">
      <c r="B99" s="19">
        <v>91</v>
      </c>
      <c r="C99" s="84" t="str">
        <f t="shared" si="6"/>
        <v/>
      </c>
      <c r="D99" s="84"/>
      <c r="E99" s="19"/>
      <c r="F99" s="8"/>
      <c r="G99" s="19" t="s">
        <v>4</v>
      </c>
      <c r="H99" s="85"/>
      <c r="I99" s="85"/>
      <c r="J99" s="19"/>
      <c r="K99" s="84" t="str">
        <f t="shared" si="5"/>
        <v/>
      </c>
      <c r="L99" s="84"/>
      <c r="M99" s="6" t="str">
        <f t="shared" si="7"/>
        <v/>
      </c>
      <c r="N99" s="19"/>
      <c r="O99" s="8"/>
      <c r="P99" s="85"/>
      <c r="Q99" s="85"/>
      <c r="R99" s="86" t="str">
        <f t="shared" si="8"/>
        <v/>
      </c>
      <c r="S99" s="86"/>
      <c r="T99" s="87" t="str">
        <f t="shared" si="9"/>
        <v/>
      </c>
      <c r="U99" s="87"/>
    </row>
    <row r="100" spans="2:21" x14ac:dyDescent="0.15">
      <c r="B100" s="19">
        <v>92</v>
      </c>
      <c r="C100" s="84" t="str">
        <f t="shared" si="6"/>
        <v/>
      </c>
      <c r="D100" s="84"/>
      <c r="E100" s="19"/>
      <c r="F100" s="8"/>
      <c r="G100" s="19" t="s">
        <v>4</v>
      </c>
      <c r="H100" s="85"/>
      <c r="I100" s="85"/>
      <c r="J100" s="19"/>
      <c r="K100" s="84" t="str">
        <f t="shared" si="5"/>
        <v/>
      </c>
      <c r="L100" s="84"/>
      <c r="M100" s="6" t="str">
        <f t="shared" si="7"/>
        <v/>
      </c>
      <c r="N100" s="19"/>
      <c r="O100" s="8"/>
      <c r="P100" s="85"/>
      <c r="Q100" s="85"/>
      <c r="R100" s="86" t="str">
        <f t="shared" si="8"/>
        <v/>
      </c>
      <c r="S100" s="86"/>
      <c r="T100" s="87" t="str">
        <f t="shared" si="9"/>
        <v/>
      </c>
      <c r="U100" s="87"/>
    </row>
    <row r="101" spans="2:21" x14ac:dyDescent="0.15">
      <c r="B101" s="19">
        <v>93</v>
      </c>
      <c r="C101" s="84" t="str">
        <f t="shared" si="6"/>
        <v/>
      </c>
      <c r="D101" s="84"/>
      <c r="E101" s="19"/>
      <c r="F101" s="8"/>
      <c r="G101" s="19" t="s">
        <v>3</v>
      </c>
      <c r="H101" s="85"/>
      <c r="I101" s="85"/>
      <c r="J101" s="19"/>
      <c r="K101" s="84" t="str">
        <f t="shared" si="5"/>
        <v/>
      </c>
      <c r="L101" s="84"/>
      <c r="M101" s="6" t="str">
        <f t="shared" si="7"/>
        <v/>
      </c>
      <c r="N101" s="19"/>
      <c r="O101" s="8"/>
      <c r="P101" s="85"/>
      <c r="Q101" s="85"/>
      <c r="R101" s="86" t="str">
        <f t="shared" si="8"/>
        <v/>
      </c>
      <c r="S101" s="86"/>
      <c r="T101" s="87" t="str">
        <f t="shared" si="9"/>
        <v/>
      </c>
      <c r="U101" s="87"/>
    </row>
    <row r="102" spans="2:21" x14ac:dyDescent="0.15">
      <c r="B102" s="19">
        <v>94</v>
      </c>
      <c r="C102" s="84" t="str">
        <f t="shared" si="6"/>
        <v/>
      </c>
      <c r="D102" s="84"/>
      <c r="E102" s="19"/>
      <c r="F102" s="8"/>
      <c r="G102" s="19" t="s">
        <v>3</v>
      </c>
      <c r="H102" s="85"/>
      <c r="I102" s="85"/>
      <c r="J102" s="19"/>
      <c r="K102" s="84" t="str">
        <f t="shared" si="5"/>
        <v/>
      </c>
      <c r="L102" s="84"/>
      <c r="M102" s="6" t="str">
        <f t="shared" si="7"/>
        <v/>
      </c>
      <c r="N102" s="19"/>
      <c r="O102" s="8"/>
      <c r="P102" s="85"/>
      <c r="Q102" s="85"/>
      <c r="R102" s="86" t="str">
        <f t="shared" si="8"/>
        <v/>
      </c>
      <c r="S102" s="86"/>
      <c r="T102" s="87" t="str">
        <f t="shared" si="9"/>
        <v/>
      </c>
      <c r="U102" s="87"/>
    </row>
    <row r="103" spans="2:21" x14ac:dyDescent="0.15">
      <c r="B103" s="19">
        <v>95</v>
      </c>
      <c r="C103" s="84" t="str">
        <f t="shared" si="6"/>
        <v/>
      </c>
      <c r="D103" s="84"/>
      <c r="E103" s="19"/>
      <c r="F103" s="8"/>
      <c r="G103" s="19" t="s">
        <v>3</v>
      </c>
      <c r="H103" s="85"/>
      <c r="I103" s="85"/>
      <c r="J103" s="19"/>
      <c r="K103" s="84" t="str">
        <f t="shared" si="5"/>
        <v/>
      </c>
      <c r="L103" s="84"/>
      <c r="M103" s="6" t="str">
        <f t="shared" si="7"/>
        <v/>
      </c>
      <c r="N103" s="19"/>
      <c r="O103" s="8"/>
      <c r="P103" s="85"/>
      <c r="Q103" s="85"/>
      <c r="R103" s="86" t="str">
        <f t="shared" si="8"/>
        <v/>
      </c>
      <c r="S103" s="86"/>
      <c r="T103" s="87" t="str">
        <f t="shared" si="9"/>
        <v/>
      </c>
      <c r="U103" s="87"/>
    </row>
    <row r="104" spans="2:21" x14ac:dyDescent="0.15">
      <c r="B104" s="19">
        <v>96</v>
      </c>
      <c r="C104" s="84" t="str">
        <f t="shared" si="6"/>
        <v/>
      </c>
      <c r="D104" s="84"/>
      <c r="E104" s="19"/>
      <c r="F104" s="8"/>
      <c r="G104" s="19" t="s">
        <v>4</v>
      </c>
      <c r="H104" s="85"/>
      <c r="I104" s="85"/>
      <c r="J104" s="19"/>
      <c r="K104" s="84" t="str">
        <f t="shared" si="5"/>
        <v/>
      </c>
      <c r="L104" s="84"/>
      <c r="M104" s="6" t="str">
        <f t="shared" si="7"/>
        <v/>
      </c>
      <c r="N104" s="19"/>
      <c r="O104" s="8"/>
      <c r="P104" s="85"/>
      <c r="Q104" s="85"/>
      <c r="R104" s="86" t="str">
        <f t="shared" si="8"/>
        <v/>
      </c>
      <c r="S104" s="86"/>
      <c r="T104" s="87" t="str">
        <f t="shared" si="9"/>
        <v/>
      </c>
      <c r="U104" s="87"/>
    </row>
    <row r="105" spans="2:21" x14ac:dyDescent="0.15">
      <c r="B105" s="19">
        <v>97</v>
      </c>
      <c r="C105" s="84" t="str">
        <f t="shared" si="6"/>
        <v/>
      </c>
      <c r="D105" s="84"/>
      <c r="E105" s="19"/>
      <c r="F105" s="8"/>
      <c r="G105" s="19" t="s">
        <v>3</v>
      </c>
      <c r="H105" s="85"/>
      <c r="I105" s="85"/>
      <c r="J105" s="19"/>
      <c r="K105" s="84" t="str">
        <f t="shared" si="5"/>
        <v/>
      </c>
      <c r="L105" s="84"/>
      <c r="M105" s="6" t="str">
        <f t="shared" si="7"/>
        <v/>
      </c>
      <c r="N105" s="19"/>
      <c r="O105" s="8"/>
      <c r="P105" s="85"/>
      <c r="Q105" s="85"/>
      <c r="R105" s="86" t="str">
        <f t="shared" si="8"/>
        <v/>
      </c>
      <c r="S105" s="86"/>
      <c r="T105" s="87" t="str">
        <f t="shared" si="9"/>
        <v/>
      </c>
      <c r="U105" s="87"/>
    </row>
    <row r="106" spans="2:21" x14ac:dyDescent="0.15">
      <c r="B106" s="19">
        <v>98</v>
      </c>
      <c r="C106" s="84" t="str">
        <f t="shared" si="6"/>
        <v/>
      </c>
      <c r="D106" s="84"/>
      <c r="E106" s="19"/>
      <c r="F106" s="8"/>
      <c r="G106" s="19" t="s">
        <v>4</v>
      </c>
      <c r="H106" s="85"/>
      <c r="I106" s="85"/>
      <c r="J106" s="19"/>
      <c r="K106" s="84" t="str">
        <f t="shared" si="5"/>
        <v/>
      </c>
      <c r="L106" s="84"/>
      <c r="M106" s="6" t="str">
        <f t="shared" si="7"/>
        <v/>
      </c>
      <c r="N106" s="19"/>
      <c r="O106" s="8"/>
      <c r="P106" s="85"/>
      <c r="Q106" s="85"/>
      <c r="R106" s="86" t="str">
        <f t="shared" si="8"/>
        <v/>
      </c>
      <c r="S106" s="86"/>
      <c r="T106" s="87" t="str">
        <f t="shared" si="9"/>
        <v/>
      </c>
      <c r="U106" s="87"/>
    </row>
    <row r="107" spans="2:21" x14ac:dyDescent="0.15">
      <c r="B107" s="19">
        <v>99</v>
      </c>
      <c r="C107" s="84" t="str">
        <f t="shared" si="6"/>
        <v/>
      </c>
      <c r="D107" s="84"/>
      <c r="E107" s="19"/>
      <c r="F107" s="8"/>
      <c r="G107" s="19" t="s">
        <v>4</v>
      </c>
      <c r="H107" s="85"/>
      <c r="I107" s="85"/>
      <c r="J107" s="19"/>
      <c r="K107" s="84" t="str">
        <f t="shared" si="5"/>
        <v/>
      </c>
      <c r="L107" s="84"/>
      <c r="M107" s="6" t="str">
        <f t="shared" si="7"/>
        <v/>
      </c>
      <c r="N107" s="19"/>
      <c r="O107" s="8"/>
      <c r="P107" s="85"/>
      <c r="Q107" s="85"/>
      <c r="R107" s="86" t="str">
        <f t="shared" si="8"/>
        <v/>
      </c>
      <c r="S107" s="86"/>
      <c r="T107" s="87" t="str">
        <f t="shared" si="9"/>
        <v/>
      </c>
      <c r="U107" s="87"/>
    </row>
    <row r="108" spans="2:21" x14ac:dyDescent="0.15">
      <c r="B108" s="19">
        <v>100</v>
      </c>
      <c r="C108" s="84" t="str">
        <f t="shared" si="6"/>
        <v/>
      </c>
      <c r="D108" s="84"/>
      <c r="E108" s="19"/>
      <c r="F108" s="8"/>
      <c r="G108" s="19" t="s">
        <v>3</v>
      </c>
      <c r="H108" s="85"/>
      <c r="I108" s="85"/>
      <c r="J108" s="19"/>
      <c r="K108" s="84" t="str">
        <f t="shared" si="5"/>
        <v/>
      </c>
      <c r="L108" s="84"/>
      <c r="M108" s="6" t="str">
        <f t="shared" si="7"/>
        <v/>
      </c>
      <c r="N108" s="19"/>
      <c r="O108" s="8"/>
      <c r="P108" s="85"/>
      <c r="Q108" s="85"/>
      <c r="R108" s="86" t="str">
        <f t="shared" si="8"/>
        <v/>
      </c>
      <c r="S108" s="86"/>
      <c r="T108" s="87" t="str">
        <f t="shared" si="9"/>
        <v/>
      </c>
      <c r="U108" s="87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定数</vt:lpstr>
      <vt:lpstr>検証シート　FIB1.27</vt:lpstr>
      <vt:lpstr>検証シート　FIB1.5</vt:lpstr>
      <vt:lpstr>検証シート　FIB2.0</vt:lpstr>
      <vt:lpstr>Sheet1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 Junko</cp:lastModifiedBy>
  <cp:revision/>
  <cp:lastPrinted>2015-07-15T10:17:15Z</cp:lastPrinted>
  <dcterms:created xsi:type="dcterms:W3CDTF">2013-10-09T23:04:08Z</dcterms:created>
  <dcterms:modified xsi:type="dcterms:W3CDTF">2020-11-17T02:08:59Z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